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Nujfile.nuj.adm.niigata-u.ac.jp\3510_学術情報部学術情報管理課\総務係\500万円以上の契約手続きについて（雑誌情報係→総務係）\24外グ（グループⅠ：LWW）\震災被害地域対象としたアクセス範囲拡大\"/>
    </mc:Choice>
  </mc:AlternateContent>
  <bookViews>
    <workbookView xWindow="0" yWindow="0" windowWidth="17160" windowHeight="11535"/>
  </bookViews>
  <sheets>
    <sheet name="Journals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" i="1" l="1"/>
  <c r="G161" i="1" l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</calcChain>
</file>

<file path=xl/sharedStrings.xml><?xml version="1.0" encoding="utf-8"?>
<sst xmlns="http://schemas.openxmlformats.org/spreadsheetml/2006/main" count="490" uniqueCount="358">
  <si>
    <t>Obstetric Anesthesia Digest</t>
  </si>
  <si>
    <t>Techniques in Foot &amp; Ankle Surgery</t>
  </si>
  <si>
    <t>2016-01-15 - 2024-01-30</t>
  </si>
  <si>
    <t>Nutrition Today</t>
  </si>
  <si>
    <t>Journal of Public Health Management and Practice</t>
  </si>
  <si>
    <t>http://journals.lww.com/drug-monitoring</t>
  </si>
  <si>
    <t>https://journals.lww.com/otainternational</t>
  </si>
  <si>
    <t>2015-03-01 - 2024-01-01</t>
  </si>
  <si>
    <t>http://journals.lww.com/tnpj</t>
  </si>
  <si>
    <t>http://journals.lww.com/topicsinmri</t>
  </si>
  <si>
    <t>Emergency Medicine News</t>
  </si>
  <si>
    <t>Therapeutic Drug Monitoring</t>
  </si>
  <si>
    <t>Advances in Nursing Science</t>
  </si>
  <si>
    <t>2015-01-01 - 2015-11-01</t>
  </si>
  <si>
    <t>http://journals.lww.com/jcat</t>
  </si>
  <si>
    <t>http://journals.lww.com/euro-emergencymed</t>
  </si>
  <si>
    <t>http://journals.lww.com/topicsinclinicalnutrition</t>
  </si>
  <si>
    <t>http://journals.lww.com/acsm-essr</t>
  </si>
  <si>
    <t>Advanced Emergency Nursing Journal</t>
  </si>
  <si>
    <t>http://journals.lww.com/appliedimmunohist</t>
  </si>
  <si>
    <t>Topics in Pain Management</t>
  </si>
  <si>
    <t>Nursing Management</t>
  </si>
  <si>
    <t>Contemporary Neurosurgery</t>
  </si>
  <si>
    <t>http://journals.lww.com/pedorthopaedics</t>
  </si>
  <si>
    <t>http://journals.lww.com/cjsportsmed</t>
  </si>
  <si>
    <t>Journal of Cardiovascular Pharmacology</t>
  </si>
  <si>
    <t>Current Opinion in Rheumatology</t>
  </si>
  <si>
    <t>Cornea</t>
  </si>
  <si>
    <t>2015-01-01 - 2023-12-01</t>
  </si>
  <si>
    <t>AJSP: Reviews and Reports</t>
  </si>
  <si>
    <t>http://journals.lww.com/headtraumarehab</t>
  </si>
  <si>
    <t>2016-02-01 - 2023-12-01</t>
  </si>
  <si>
    <t>European Journal of Emergency Medicine</t>
  </si>
  <si>
    <t>Ultrasound Quarterly</t>
  </si>
  <si>
    <t>Current Opinion in Allergy &amp; Clinical Immunology</t>
  </si>
  <si>
    <t>http://journals.lww.com/annalsplasticsurgery</t>
  </si>
  <si>
    <t>http://journals.lww.com/obgynsurvey</t>
  </si>
  <si>
    <t>http://journals.lww.com/internat-ophthalmology</t>
  </si>
  <si>
    <t>2015-01-31 - 2024-01-31</t>
  </si>
  <si>
    <t>http://journals.lww.com/co-infectiousdiseases</t>
  </si>
  <si>
    <t>http://journals.lww.com/co-supportiveandpalliativecare</t>
  </si>
  <si>
    <t>Current Opinion in Cardiology</t>
  </si>
  <si>
    <t>http://journals.lww.com/backletter</t>
  </si>
  <si>
    <t>2015-01-01 - 2023-11-01</t>
  </si>
  <si>
    <t>Current Opinion in Pediatrics</t>
  </si>
  <si>
    <t>Postgraduate Obstetrics &amp; Gynecology</t>
  </si>
  <si>
    <t>Home Healthcare Now</t>
  </si>
  <si>
    <t>http://journals.lww.com/pidj</t>
  </si>
  <si>
    <t>Lippincott's Bone and Joint Newsletter</t>
  </si>
  <si>
    <t>Nursing</t>
  </si>
  <si>
    <t>Alzheimer Disease &amp; Associated Disorders</t>
  </si>
  <si>
    <t>2015-01-01 - 2024-01-01</t>
  </si>
  <si>
    <t>http://journals.lww.com/jorthotrauma</t>
  </si>
  <si>
    <t>http://journals.lww.com/cinjournal</t>
  </si>
  <si>
    <t>https://journals.lww.com/biomedicalsafetystandards/pages/default.aspx</t>
  </si>
  <si>
    <t>Psychiatric Genetics</t>
  </si>
  <si>
    <t>2015-01-10 - 2024-01-01</t>
  </si>
  <si>
    <t>http://journals.lww.com/co-obgyn</t>
  </si>
  <si>
    <t>http://journals.lww.com/anti-cancerdrugs</t>
  </si>
  <si>
    <t>http://journals.lww.com/jcnjournal</t>
  </si>
  <si>
    <t>The Nurse Practitioner</t>
  </si>
  <si>
    <t>http://journals.lww.com/jonajournal</t>
  </si>
  <si>
    <t>http://journals.lww.com/ectjournal</t>
  </si>
  <si>
    <t>http://journals.lww.com/bpmonitoring</t>
  </si>
  <si>
    <t>http://journals.lww.com/iycjournal</t>
  </si>
  <si>
    <t>Annals of Plastic Surgery</t>
  </si>
  <si>
    <t>http://journals.lww.com/co-hematology</t>
  </si>
  <si>
    <t>Current Opinion in Supportive &amp; Palliative Care</t>
  </si>
  <si>
    <t>Journal of Clinical Neuromuscular Disease</t>
  </si>
  <si>
    <t>Beginning Issue</t>
  </si>
  <si>
    <t>JONA: The Journal of Nursing Administration</t>
  </si>
  <si>
    <t>Pathology Case Reviews</t>
  </si>
  <si>
    <t>Clinical Journal of Sport Medicine</t>
  </si>
  <si>
    <t>http://journals.lww.com/nuclearmed</t>
  </si>
  <si>
    <t>http://journals.lww.com/behaviouralpharm</t>
  </si>
  <si>
    <t>http://journals.lww.com/amjdermatopathology</t>
  </si>
  <si>
    <t>Topics in Language Disorders</t>
  </si>
  <si>
    <t>http://journals.lww.com/co-rheumatology</t>
  </si>
  <si>
    <t>http://journals.lww.com/advancesinnursingscience</t>
  </si>
  <si>
    <t>http://journals.lww.com/addictiondisorders</t>
  </si>
  <si>
    <t>http://journals.lww.com/dccnjournal</t>
  </si>
  <si>
    <t>http://journals.lww.com/alzheimerjournal</t>
  </si>
  <si>
    <t>Applied Immunohistochemistry &amp; Molecular Morphology</t>
  </si>
  <si>
    <t>Journal of Nursing Care Quality</t>
  </si>
  <si>
    <t>Current Opinion in Pulmonary Medicine</t>
  </si>
  <si>
    <t>http://journals.lww.com/jcejournal</t>
  </si>
  <si>
    <t>Techniques in Hand &amp; Upper Extremity Surgery</t>
  </si>
  <si>
    <t>http://journals.lww.com/pec-online</t>
  </si>
  <si>
    <t>International Clinical Psychopharmacology</t>
  </si>
  <si>
    <t>http://journals.lww.com/cancernursingonline</t>
  </si>
  <si>
    <t>http://journals.lww.com/postgradobgyn</t>
  </si>
  <si>
    <t>2015-03-01 - 2021-12-01</t>
  </si>
  <si>
    <t>2015-04-01 - 2024-02-01</t>
  </si>
  <si>
    <t>http://journals.lww.com/anesthesiaclinics</t>
  </si>
  <si>
    <t>2015-03-01 - 2023-12-01</t>
  </si>
  <si>
    <t>2015-01-01 - 2024-01-30</t>
  </si>
  <si>
    <t>http://journals.lww.com/jpho-online</t>
  </si>
  <si>
    <t>http://journals.lww.com/co-endocrinology</t>
  </si>
  <si>
    <t>Nurse Educator</t>
  </si>
  <si>
    <t>http://journals.lww.com/jcrjournal</t>
  </si>
  <si>
    <t>http://journals.lww.com/co-psychiatry</t>
  </si>
  <si>
    <t>American Journal of Forensic Medicine &amp; Pathology</t>
  </si>
  <si>
    <t>Current Opinion in Otolaryngology &amp; Head &amp; Neck Surgery</t>
  </si>
  <si>
    <t>Journal of Computer Assisted Tomography</t>
  </si>
  <si>
    <t>Journal of Glaucoma</t>
  </si>
  <si>
    <t>Infectious Diseases in Clinical Practice</t>
  </si>
  <si>
    <t>Nursing Made Incredibly Easy!</t>
  </si>
  <si>
    <t>Adverse Drug Reaction Bulletin</t>
  </si>
  <si>
    <t>http://journals.lww.com/hnpjournal</t>
  </si>
  <si>
    <t>http://journals.lww.com/co-neurology</t>
  </si>
  <si>
    <t>http://journals.lww.com/bronchology</t>
  </si>
  <si>
    <t>Behavioural Pharmacology</t>
  </si>
  <si>
    <t>2018-05-01 - 2024-03-01</t>
  </si>
  <si>
    <t>http://journals.lww.com/techhandsurg</t>
  </si>
  <si>
    <t>JCR: Journal of Clinical Rheumatology</t>
  </si>
  <si>
    <t>http://journals.lww.com/jpnnjournal</t>
  </si>
  <si>
    <t>MCN: The American Journal of Maternal/Child Nursing</t>
  </si>
  <si>
    <t>http://journals.lww.com/qmhcjournal</t>
  </si>
  <si>
    <t>http://journals.lww.com/pathologycasereviews</t>
  </si>
  <si>
    <t>Female Pelvic Medicine &amp; Reconstructive Surgery</t>
  </si>
  <si>
    <t>http://journals.lww.com/sportsmedarthro</t>
  </si>
  <si>
    <t>http://journals.lww.com/co-hivandaids</t>
  </si>
  <si>
    <t>http://journals.lww.com/co-otolaryngology</t>
  </si>
  <si>
    <t>http://journals.lww.com/jcge</t>
  </si>
  <si>
    <t>Contemporary Diagnostic Radiology</t>
  </si>
  <si>
    <t>Surgical Laparoscopy, Endoscopy &amp; Percutaneous Techniques</t>
  </si>
  <si>
    <t>Current Opinion in Lipidology</t>
  </si>
  <si>
    <t>http://journals.lww.com/jclinrheum</t>
  </si>
  <si>
    <t>http://journals.lww.com/immunotherapy-journal</t>
  </si>
  <si>
    <t>Current Orthopaedic Practice</t>
  </si>
  <si>
    <t>The American Journal of Dermatopathology</t>
  </si>
  <si>
    <t>http://journals.lww.com/investigativeradiology</t>
  </si>
  <si>
    <t>Journal of Ambulatory Care Management</t>
  </si>
  <si>
    <t>http://journals.lww.com/nursing</t>
  </si>
  <si>
    <t>http://journals.lww.com/jncqjournal</t>
  </si>
  <si>
    <t>http://journals.lww.com/homehealthcarenurseonline</t>
  </si>
  <si>
    <t>Nursing Administration Quarterly</t>
  </si>
  <si>
    <t>http://journals.lww.com/acsm-healthfitness</t>
  </si>
  <si>
    <t>http://journals.lww.com/epidem</t>
  </si>
  <si>
    <t>http://journals.lww.com/americantherapeutics</t>
  </si>
  <si>
    <t>http://journals.lww.com/co-lipidology</t>
  </si>
  <si>
    <t>Journal of Cardiopulmonary Rehabilitation and Prevention</t>
  </si>
  <si>
    <t>2015-02-01 - 2024-01-01</t>
  </si>
  <si>
    <t>Critical Care Nursing Quarterly</t>
  </si>
  <si>
    <t>http://journals.lww.com/cardiologyinreview</t>
  </si>
  <si>
    <t>Current Opinion in Hematology</t>
  </si>
  <si>
    <t>http://journals.lww.com/surgical-laparoscopy</t>
  </si>
  <si>
    <t>https://journals.lww.com/revmedmicrobiol/pages/default.aspx</t>
  </si>
  <si>
    <t>http://journals.lww.com/psychopharmacology</t>
  </si>
  <si>
    <t>2015-01-01 - 2023-10-01</t>
  </si>
  <si>
    <t>Journal of Clinical Gastroenterology</t>
  </si>
  <si>
    <t>Dimensions of Critical Care Nursing</t>
  </si>
  <si>
    <t>http://journals.lww.com/co-pulmonarymedicine</t>
  </si>
  <si>
    <t>Journal of Orthopaedic Trauma</t>
  </si>
  <si>
    <t>Anti-Cancer Drugs</t>
  </si>
  <si>
    <t>Cancer Nursing</t>
  </si>
  <si>
    <t>The Cancer Journal</t>
  </si>
  <si>
    <t>http://journals.lww.com/jaids</t>
  </si>
  <si>
    <t>Techniques in Orthopaedics</t>
  </si>
  <si>
    <t>Journal of Clinical Engineering</t>
  </si>
  <si>
    <t>2022-08-01 - 2024-01-01</t>
  </si>
  <si>
    <t>American Journal of Clinical Oncology</t>
  </si>
  <si>
    <t>http://journals.lww.com/coronary-artery</t>
  </si>
  <si>
    <t>http://journals.lww.com/amjforensicmedicine</t>
  </si>
  <si>
    <t>http://journals.lww.com/co-gastroenterology</t>
  </si>
  <si>
    <t>Current Opinion in Anaesthesiology</t>
  </si>
  <si>
    <t>Oncology Times</t>
  </si>
  <si>
    <t>AJN, American Journal of Nursing</t>
  </si>
  <si>
    <t>http://journals.lww.com/nursingresearchonline</t>
  </si>
  <si>
    <t>AIDS</t>
  </si>
  <si>
    <t>http://journals.lww.com/theneurologist</t>
  </si>
  <si>
    <t>Journal of Nervous &amp; Mental Disease</t>
  </si>
  <si>
    <t>2015-01-02 - 2024-02-01</t>
  </si>
  <si>
    <t>http://journals.lww.com/professionalcasemanagementjournal</t>
  </si>
  <si>
    <t>International Journal of Rehabilitation Research</t>
  </si>
  <si>
    <t>Professional Case Management</t>
  </si>
  <si>
    <t>http://journals.lww.com/nutritiontodayonline</t>
  </si>
  <si>
    <t>Current Opinion in Psychiatry</t>
  </si>
  <si>
    <t>American Journal of Therapeutics</t>
  </si>
  <si>
    <t>http://journals.lww.com/clinicalneuropharm</t>
  </si>
  <si>
    <t>Nursing Research</t>
  </si>
  <si>
    <t>http://journals.lww.com/nursingmadeincrediblyeasy</t>
  </si>
  <si>
    <t>Pediatric Infectious Disease Journal</t>
  </si>
  <si>
    <t>http://journals.lww.com/co-allergy</t>
  </si>
  <si>
    <t>http://journals.lww.com/co-transplantation</t>
  </si>
  <si>
    <t>http://journals.lww.com/topicsinlanguagedisorders</t>
  </si>
  <si>
    <t>Urogynecology</t>
  </si>
  <si>
    <t>http://journals.lww.com/co-pediatrics</t>
  </si>
  <si>
    <t>http://journals.lww.com/cogbehavneurol</t>
  </si>
  <si>
    <t>http://journals.lww.com/critpathcardio</t>
  </si>
  <si>
    <t>http://journals.lww.com/ajnonline</t>
  </si>
  <si>
    <t>Health Care Management Review</t>
  </si>
  <si>
    <t>European Journal of Gastroenterology &amp; Hepatology</t>
  </si>
  <si>
    <t>http://journals.lww.com/naqjournal</t>
  </si>
  <si>
    <t>http://journals.lww.com/aenjournal</t>
  </si>
  <si>
    <t>http://journals.lww.com/cardiovascularpharm</t>
  </si>
  <si>
    <t>Contemporary Spine Surgery</t>
  </si>
  <si>
    <t>Topics in Magnetic Resonance Imaging</t>
  </si>
  <si>
    <t>http://journals.lww.com/jphmp</t>
  </si>
  <si>
    <t>ACSM'S Health &amp; Fitness Journal</t>
  </si>
  <si>
    <t>Current Opinion in Clinical Nutrition &amp; Metabolic Care</t>
  </si>
  <si>
    <t>2015-01-15 - 2024-01-01</t>
  </si>
  <si>
    <t>Journal of Neurosurgical Anesthesiology</t>
  </si>
  <si>
    <t>2022-04-01 - 2024-01-01</t>
  </si>
  <si>
    <t>http://journals.lww.com/jpharmacogenetics</t>
  </si>
  <si>
    <t>Topics in Geriatric Rehabilitation</t>
  </si>
  <si>
    <t>JAIDS Journal of Acquired Immune Deficiency Syndromes</t>
  </si>
  <si>
    <t>Current Opinion in Gastroenterology</t>
  </si>
  <si>
    <t>http://journals.lww.com/oncology-times</t>
  </si>
  <si>
    <t>Journal of Head Trauma Rehabilitation</t>
  </si>
  <si>
    <t>Journal of Bronchology &amp; Interventional Pulmonology</t>
  </si>
  <si>
    <t>2016-01-01 - 2022-11-01</t>
  </si>
  <si>
    <t>Quality Management in Health Care</t>
  </si>
  <si>
    <t>http://journals.lww.com/ambulatorycaremanagement</t>
  </si>
  <si>
    <t>The Back Letter</t>
  </si>
  <si>
    <t>Sports Medicine and Arthroscopy Review</t>
  </si>
  <si>
    <t>http://journals.lww.com/jonmd</t>
  </si>
  <si>
    <t>Pediatric Emergency Care</t>
  </si>
  <si>
    <t>http://journals.lww.com/revmedmicrobiol</t>
  </si>
  <si>
    <t>Cognitive and Behavioral Neurology</t>
  </si>
  <si>
    <t>http://journals.lww.com/aidsonline</t>
  </si>
  <si>
    <t>Journal of Pediatric Orthopaedics</t>
  </si>
  <si>
    <t/>
  </si>
  <si>
    <t>Advances in Anatomic Pathology</t>
  </si>
  <si>
    <t>2015-02-01 - 2023-12-01</t>
  </si>
  <si>
    <t>http://journals.lww.com/jpo-b</t>
  </si>
  <si>
    <t>http://journals.lww.com/corneajrnl</t>
  </si>
  <si>
    <t>Journal of Spinal Disorders &amp; Techniques</t>
  </si>
  <si>
    <t>European Journal of Cancer Prevention</t>
  </si>
  <si>
    <t>Journal of Perinatal &amp; Neonatal Nursing</t>
  </si>
  <si>
    <t>Epidemiology</t>
  </si>
  <si>
    <t>Infants &amp; Young Children</t>
  </si>
  <si>
    <t>http://journals.lww.com/psychgenetics</t>
  </si>
  <si>
    <t>Current Opinion in Neurology</t>
  </si>
  <si>
    <t>Topics in Clinical Nutrition</t>
  </si>
  <si>
    <t>http://journals.lww.com/journalppo</t>
  </si>
  <si>
    <t>ThirdParty Jumpstart</t>
  </si>
  <si>
    <t>Reviews and Research in Medical Microbiology</t>
  </si>
  <si>
    <t>Current Opinion in Oncology</t>
  </si>
  <si>
    <t>https://journals.lww.com/fpmrs/pages/default.aspx</t>
  </si>
  <si>
    <t>http://journals.lww.com/eurjcancerprev</t>
  </si>
  <si>
    <t>http://journals.lww.com/techfootankle</t>
  </si>
  <si>
    <t>Current Opinion in Nephrology &amp; Hypertension</t>
  </si>
  <si>
    <t>Biomedical Safety &amp; Standards</t>
  </si>
  <si>
    <t>Blood Pressure Monitoring</t>
  </si>
  <si>
    <t>Addictive Disorders &amp; Their Treatment</t>
  </si>
  <si>
    <t>http://journals.lww.com/obstetricanesthesia</t>
  </si>
  <si>
    <t>http://journals.lww.com/anatomicpathology</t>
  </si>
  <si>
    <t>Topics in Obstetrics &amp; Gynecology</t>
  </si>
  <si>
    <t>Current Opinion in Ophthalmology</t>
  </si>
  <si>
    <t>Clinical Nuclear Medicine</t>
  </si>
  <si>
    <t>Investigative Radiology</t>
  </si>
  <si>
    <t>http://journals.lww.com/aswcjournal</t>
  </si>
  <si>
    <t>Journal of Patient Safety</t>
  </si>
  <si>
    <t>Latest Volume</t>
  </si>
  <si>
    <t>Beginning Volume</t>
  </si>
  <si>
    <t>2015-02-01 - 2024-02-01</t>
  </si>
  <si>
    <t>2015-01-01 - 2022-04-01</t>
  </si>
  <si>
    <t>International Ophthalmology Clinics</t>
  </si>
  <si>
    <t>Current Opinion in Obstetrics &amp; Gynecology</t>
  </si>
  <si>
    <t>http://journals.lww.com/co-ophthalmology</t>
  </si>
  <si>
    <t>Clinical Dysmorphology</t>
  </si>
  <si>
    <t>OTA International: The Open Access Journal of Orthopaedic Trauma</t>
  </si>
  <si>
    <t>http://journals.lww.com/topicsinpainmanagement</t>
  </si>
  <si>
    <t>http://journals.lww.com/hcmrjournal</t>
  </si>
  <si>
    <t>2015-01-01 - 2024-03-01</t>
  </si>
  <si>
    <t>Cardiology in Review</t>
  </si>
  <si>
    <t>http://journals.lww.com/co-criticalcare</t>
  </si>
  <si>
    <t>http://journals.lww.com/clindysmorphol</t>
  </si>
  <si>
    <t>http://journals.lww.com/nuclearmedicinecomm</t>
  </si>
  <si>
    <t>Critical Pathways in Cardiology: A Journal of Evidence-Based Medicine</t>
  </si>
  <si>
    <t>2015-01-15 - 2015-12-31</t>
  </si>
  <si>
    <t>http://journals.lww.com/techortho</t>
  </si>
  <si>
    <t>http://journals.lww.com/clinicalpain</t>
  </si>
  <si>
    <t>Journal of Psychiatric Practice</t>
  </si>
  <si>
    <t>http://journals.lww.com/jcnmd</t>
  </si>
  <si>
    <t>The Clinical Journal of Pain</t>
  </si>
  <si>
    <t>Family &amp; Community Health</t>
  </si>
  <si>
    <t>Clinical Spine Surgery: A Spine Publication</t>
  </si>
  <si>
    <t>Melanoma Research</t>
  </si>
  <si>
    <t>http://journals.lww.com/cdronline</t>
  </si>
  <si>
    <t>Current Opinion in Endocrinology, Diabetes &amp; Obesity</t>
  </si>
  <si>
    <t>Current Opinion in HIV and AIDS</t>
  </si>
  <si>
    <t>Journal of Pediatric Hematology/Oncology</t>
  </si>
  <si>
    <t>Journal of Cardiovascular Nursing</t>
  </si>
  <si>
    <t>Reviews in Medical Microbiology</t>
  </si>
  <si>
    <t>http://journals.lww.com/co-anesthesiology</t>
  </si>
  <si>
    <t>http://journals.lww.com/amjclinicaloncology</t>
  </si>
  <si>
    <t>2015-01-01 - 2024-02-01</t>
  </si>
  <si>
    <t>http://journals.lww.com/pancreasjournal</t>
  </si>
  <si>
    <t>http://journals.lww.com/em-news</t>
  </si>
  <si>
    <t>http://journals.lww.com/ultrasound-quarterly</t>
  </si>
  <si>
    <t>http://journals.lww.com/eurojgh</t>
  </si>
  <si>
    <t>Advances in Skin &amp; Wound Care</t>
  </si>
  <si>
    <t>http://journals.lww.com/jpelvicsurgery</t>
  </si>
  <si>
    <t>http://journals.lww.com/melanomaresearch</t>
  </si>
  <si>
    <t>2015-01-01 - 2022-07-01</t>
  </si>
  <si>
    <t>Journal of Thoracic Imaging</t>
  </si>
  <si>
    <t>2015-02-01 - 2015-12-01</t>
  </si>
  <si>
    <t>Journal of Clinical Psychopharmacology</t>
  </si>
  <si>
    <t>Dermatologic Surgery</t>
  </si>
  <si>
    <t>http://journals.lww.com/infectdis</t>
  </si>
  <si>
    <t>The Hearing Journal</t>
  </si>
  <si>
    <t>http://journals.lww.com/intjrehabilres</t>
  </si>
  <si>
    <t>Jumpstart</t>
  </si>
  <si>
    <t>http://journals.lww.com/co-cardiology</t>
  </si>
  <si>
    <t>http://journals.lww.com/jspinaldisorders</t>
  </si>
  <si>
    <t>http://journals.lww.com/adversedrugreactbull</t>
  </si>
  <si>
    <t>CIN: Computers, Informatics, Nursing</t>
  </si>
  <si>
    <t>http://journals.lww.com/nursingmanagement</t>
  </si>
  <si>
    <t>http://journals.lww.com/jnsa</t>
  </si>
  <si>
    <t>The Neurologist</t>
  </si>
  <si>
    <t>Pancreas</t>
  </si>
  <si>
    <t>http://journals.lww.com/cssnewsletter</t>
  </si>
  <si>
    <t>2015-01-01 - 2023-07-01</t>
  </si>
  <si>
    <t>1 and 2 - Special Issue</t>
  </si>
  <si>
    <t>http://journals.lww.com/co-oncology</t>
  </si>
  <si>
    <t>Medical Care</t>
  </si>
  <si>
    <t>Clinical Neuropharmacology</t>
  </si>
  <si>
    <t>Current Opinion in Infectious Diseases</t>
  </si>
  <si>
    <t>Journal Title</t>
  </si>
  <si>
    <t>Year Coverage</t>
  </si>
  <si>
    <t>http://journals.lww.com/glaucomajournal</t>
  </si>
  <si>
    <t>http://journals.lww.com/mcnjournal</t>
  </si>
  <si>
    <t>Coronary Artery Disease</t>
  </si>
  <si>
    <t>Blood Coagulation &amp; Fibrinolysis</t>
  </si>
  <si>
    <t>Journal of Pediatric Orthopaedics B</t>
  </si>
  <si>
    <t>Exercise and Sport Sciences Reviews</t>
  </si>
  <si>
    <t>Current Opinion in Organ Transplantation</t>
  </si>
  <si>
    <t>http://journals.lww.com/nurseeducatoronline</t>
  </si>
  <si>
    <t>Latest Issue</t>
  </si>
  <si>
    <t>http://journals.lww.com/familyandcommunityhealth</t>
  </si>
  <si>
    <t>http://journals.lww.com/bloodcoagulation</t>
  </si>
  <si>
    <t>The Journal of ECT</t>
  </si>
  <si>
    <t>2015-01-16 - 2024-01-01</t>
  </si>
  <si>
    <t>Nuclear Medicine Communications</t>
  </si>
  <si>
    <t>http://journals.lww.com/lww-medicalcare</t>
  </si>
  <si>
    <t>http://journals.lww.com/co-clinicalnutrition</t>
  </si>
  <si>
    <t>http://journals.lww.com/contempneurosurg</t>
  </si>
  <si>
    <t>Current Opinion in Urology</t>
  </si>
  <si>
    <t>Pharmacogenetics and Genomics</t>
  </si>
  <si>
    <t>Obstetrical &amp; Gynecological Survey</t>
  </si>
  <si>
    <t>http://journals.lww.com/ccnq</t>
  </si>
  <si>
    <t>International Anesthesiology Clinics</t>
  </si>
  <si>
    <t>http://journals.lww.com/co-urology</t>
  </si>
  <si>
    <t>http://journals.lww.com/dermatologicsurgery</t>
  </si>
  <si>
    <t>1C</t>
  </si>
  <si>
    <t>Holistic Nursing Practice</t>
  </si>
  <si>
    <t>http://journals.lww.com/thehearingjournal</t>
  </si>
  <si>
    <t>Current Opinion in Critical Care</t>
  </si>
  <si>
    <t>2015-01-15 - 2024-02-01</t>
  </si>
  <si>
    <t>Journal of Immunotherapy</t>
  </si>
  <si>
    <t>http://journals.lww.com/topicsingeriatricrehabilitation</t>
  </si>
  <si>
    <t>http://journals.lww.com/thoracicimaging</t>
  </si>
  <si>
    <t>http://journals.lww.com/journalpatientsafety</t>
  </si>
  <si>
    <t>http://journals.lww.com/intclinpsychopharm</t>
  </si>
  <si>
    <t>http://journals.lww.com/co-nephrolhypertens</t>
  </si>
  <si>
    <t>http://journals.lww.com/c-orthopaedicpractice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</si>
</sst>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ＭＳ Ｐゴシック"/>
      <family val="2"/>
      <scheme val="minor"/>
    </font>
    <font>
      <u/>
      <sz val="11"/>
      <color theme="10"/>
      <name val="ＭＳ Ｐゴシック"/>
      <family val="2"/>
      <scheme val="minor"/>
    </font>
    <font>
      <b/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">
    <xf numFmtId="0" fontId="0" fillId="0" borderId="0" xfId="0"/>
    <xf numFmtId="0" fontId="1" fillId="0" borderId="0" xfId="1"/>
    <xf numFmtId="0" fontId="2" fillId="0" borderId="0" xfId="0" applyFont="1"/>
  </cellXfs>
  <cellStyles count="2">
    <cellStyle name="ハイパーリンク" xfId="1" builtinId="8"/>
    <cellStyle name="標準" xfId="0" builtinId="0"/>
  </cellStyles>
  <dxfs count="1">
    <dxf>
      <font>
        <b/>
        <sz val="11"/>
        <color theme="1"/>
        <name val="Calibri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A1:H161" totalsRowShown="0" headerRowDxfId="0">
  <autoFilter ref="A1:H161"/>
  <tableColumns count="8">
    <tableColumn id="1" name="Journal Title"/>
    <tableColumn id="5" name="Beginning Volume"/>
    <tableColumn id="6" name="Beginning Issue"/>
    <tableColumn id="7" name="Latest Volume"/>
    <tableColumn id="8" name="Latest Issue"/>
    <tableColumn id="9" name="Year Coverage"/>
    <tableColumn id="12" name="Jumpstart"/>
    <tableColumn id="13" name="ThirdParty Jumpstart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H161"/>
  <sheetViews>
    <sheetView tabSelected="1" zoomScaleNormal="100" workbookViewId="0">
      <pane ySplit="1" topLeftCell="A2" activePane="bottomLeft" state="frozen"/>
      <selection pane="bottomLeft" activeCell="Q24" sqref="Q24"/>
    </sheetView>
  </sheetViews>
  <sheetFormatPr defaultColWidth="9.125" defaultRowHeight="13.5" x14ac:dyDescent="0.15"/>
  <cols>
    <col min="1" max="1" width="54.75" customWidth="1"/>
    <col min="2" max="2" width="20.75" customWidth="1"/>
    <col min="3" max="3" width="19.75" customWidth="1"/>
    <col min="4" max="4" width="17.75" customWidth="1"/>
    <col min="5" max="5" width="16.75" customWidth="1"/>
    <col min="6" max="6" width="19.75" customWidth="1"/>
    <col min="7" max="8" width="64.75" customWidth="1"/>
  </cols>
  <sheetData>
    <row r="1" spans="1:8" x14ac:dyDescent="0.15">
      <c r="A1" s="2" t="s">
        <v>320</v>
      </c>
      <c r="B1" s="2" t="s">
        <v>255</v>
      </c>
      <c r="C1" s="2" t="s">
        <v>69</v>
      </c>
      <c r="D1" s="2" t="s">
        <v>254</v>
      </c>
      <c r="E1" s="2" t="s">
        <v>330</v>
      </c>
      <c r="F1" s="2" t="s">
        <v>321</v>
      </c>
      <c r="G1" s="2" t="s">
        <v>304</v>
      </c>
      <c r="H1" s="2" t="s">
        <v>236</v>
      </c>
    </row>
    <row r="2" spans="1:8" x14ac:dyDescent="0.15">
      <c r="A2" t="s">
        <v>199</v>
      </c>
      <c r="B2">
        <v>19</v>
      </c>
      <c r="C2">
        <v>1</v>
      </c>
      <c r="D2">
        <v>28</v>
      </c>
      <c r="E2">
        <v>1</v>
      </c>
      <c r="F2" t="s">
        <v>51</v>
      </c>
      <c r="G2" s="1" t="str">
        <f>HYPERLINK("https://ovidsp.ovid.com/ovidweb.cgi?T=JS&amp;NEWS=n&amp;CSC=Y&amp;PAGE=toc&amp;D=ovft&amp;AN=00135124-000000000-00000","https://ovidsp.ovid.com/ovidweb.cgi?T=JS&amp;NEWS=n&amp;CSC=Y&amp;PAGE=toc&amp;D=ovft&amp;AN=00135124-000000000-00000")</f>
        <v>https://ovidsp.ovid.com/ovidweb.cgi?T=JS&amp;NEWS=n&amp;CSC=Y&amp;PAGE=toc&amp;D=ovft&amp;AN=00135124-000000000-00000</v>
      </c>
      <c r="H2" t="s">
        <v>137</v>
      </c>
    </row>
    <row r="3" spans="1:8" x14ac:dyDescent="0.15">
      <c r="A3" t="s">
        <v>245</v>
      </c>
      <c r="B3">
        <v>14</v>
      </c>
      <c r="C3">
        <v>1</v>
      </c>
      <c r="D3">
        <v>20</v>
      </c>
      <c r="E3">
        <v>4</v>
      </c>
      <c r="F3" t="s">
        <v>91</v>
      </c>
      <c r="G3" s="1" t="str">
        <f>HYPERLINK("https://ovidsp.ovid.com/ovidweb.cgi?T=JS&amp;NEWS=n&amp;CSC=Y&amp;PAGE=toc&amp;D=ovft&amp;AN=00132576-000000000-00000","https://ovidsp.ovid.com/ovidweb.cgi?T=JS&amp;NEWS=n&amp;CSC=Y&amp;PAGE=toc&amp;D=ovft&amp;AN=00132576-000000000-00000")</f>
        <v>https://ovidsp.ovid.com/ovidweb.cgi?T=JS&amp;NEWS=n&amp;CSC=Y&amp;PAGE=toc&amp;D=ovft&amp;AN=00132576-000000000-00000</v>
      </c>
      <c r="H3" t="s">
        <v>79</v>
      </c>
    </row>
    <row r="4" spans="1:8" x14ac:dyDescent="0.15">
      <c r="A4" t="s">
        <v>18</v>
      </c>
      <c r="B4">
        <v>37</v>
      </c>
      <c r="C4">
        <v>1</v>
      </c>
      <c r="D4">
        <v>45</v>
      </c>
      <c r="E4">
        <v>4</v>
      </c>
      <c r="F4" t="s">
        <v>149</v>
      </c>
      <c r="G4" s="1" t="str">
        <f>HYPERLINK("https://ovidsp.ovid.com/ovidweb.cgi?T=JS&amp;NEWS=n&amp;CSC=Y&amp;PAGE=toc&amp;D=ovft&amp;AN=01261775-000000000-00000","https://ovidsp.ovid.com/ovidweb.cgi?T=JS&amp;NEWS=n&amp;CSC=Y&amp;PAGE=toc&amp;D=ovft&amp;AN=01261775-000000000-00000")</f>
        <v>https://ovidsp.ovid.com/ovidweb.cgi?T=JS&amp;NEWS=n&amp;CSC=Y&amp;PAGE=toc&amp;D=ovft&amp;AN=01261775-000000000-00000</v>
      </c>
      <c r="H4" t="s">
        <v>194</v>
      </c>
    </row>
    <row r="5" spans="1:8" x14ac:dyDescent="0.15">
      <c r="A5" t="s">
        <v>223</v>
      </c>
      <c r="B5">
        <v>22</v>
      </c>
      <c r="C5">
        <v>1</v>
      </c>
      <c r="D5">
        <v>31</v>
      </c>
      <c r="E5">
        <v>1</v>
      </c>
      <c r="F5" t="s">
        <v>51</v>
      </c>
      <c r="G5" s="1" t="str">
        <f>HYPERLINK("https://ovidsp.ovid.com/ovidweb.cgi?T=JS&amp;NEWS=n&amp;CSC=Y&amp;PAGE=toc&amp;D=ovft&amp;AN=00125480-000000000-00000","https://ovidsp.ovid.com/ovidweb.cgi?T=JS&amp;NEWS=n&amp;CSC=Y&amp;PAGE=toc&amp;D=ovft&amp;AN=00125480-000000000-00000")</f>
        <v>https://ovidsp.ovid.com/ovidweb.cgi?T=JS&amp;NEWS=n&amp;CSC=Y&amp;PAGE=toc&amp;D=ovft&amp;AN=00125480-000000000-00000</v>
      </c>
      <c r="H5" t="s">
        <v>247</v>
      </c>
    </row>
    <row r="6" spans="1:8" x14ac:dyDescent="0.15">
      <c r="A6" t="s">
        <v>12</v>
      </c>
      <c r="B6">
        <v>38</v>
      </c>
      <c r="C6">
        <v>1</v>
      </c>
      <c r="D6">
        <v>46</v>
      </c>
      <c r="E6">
        <v>4</v>
      </c>
      <c r="F6" t="s">
        <v>149</v>
      </c>
      <c r="G6" s="1" t="str">
        <f>HYPERLINK("https://ovidsp.ovid.com/ovidweb.cgi?T=JS&amp;NEWS=n&amp;CSC=Y&amp;PAGE=toc&amp;D=ovft&amp;AN=00012272-000000000-00000","https://ovidsp.ovid.com/ovidweb.cgi?T=JS&amp;NEWS=n&amp;CSC=Y&amp;PAGE=toc&amp;D=ovft&amp;AN=00012272-000000000-00000")</f>
        <v>https://ovidsp.ovid.com/ovidweb.cgi?T=JS&amp;NEWS=n&amp;CSC=Y&amp;PAGE=toc&amp;D=ovft&amp;AN=00012272-000000000-00000</v>
      </c>
      <c r="H6" t="s">
        <v>78</v>
      </c>
    </row>
    <row r="7" spans="1:8" x14ac:dyDescent="0.15">
      <c r="A7" t="s">
        <v>293</v>
      </c>
      <c r="B7">
        <v>28</v>
      </c>
      <c r="C7">
        <v>1</v>
      </c>
      <c r="D7">
        <v>37</v>
      </c>
      <c r="E7">
        <v>1</v>
      </c>
      <c r="F7" t="s">
        <v>51</v>
      </c>
      <c r="G7" s="1" t="str">
        <f>HYPERLINK("https://ovidsp.ovid.com/ovidweb.cgi?T=JS&amp;NEWS=n&amp;CSC=Y&amp;PAGE=toc&amp;D=ovft&amp;AN=00129334-000000000-00000","https://ovidsp.ovid.com/ovidweb.cgi?T=JS&amp;NEWS=n&amp;CSC=Y&amp;PAGE=toc&amp;D=ovft&amp;AN=00129334-000000000-00000")</f>
        <v>https://ovidsp.ovid.com/ovidweb.cgi?T=JS&amp;NEWS=n&amp;CSC=Y&amp;PAGE=toc&amp;D=ovft&amp;AN=00129334-000000000-00000</v>
      </c>
      <c r="H7" t="s">
        <v>252</v>
      </c>
    </row>
    <row r="8" spans="1:8" x14ac:dyDescent="0.15">
      <c r="A8" t="s">
        <v>107</v>
      </c>
      <c r="B8">
        <v>290</v>
      </c>
      <c r="C8">
        <v>1</v>
      </c>
      <c r="D8">
        <v>343</v>
      </c>
      <c r="E8">
        <v>1</v>
      </c>
      <c r="F8" t="s">
        <v>224</v>
      </c>
      <c r="G8" s="1" t="str">
        <f>HYPERLINK("https://ovidsp.ovid.com/ovidweb.cgi?T=JS&amp;NEWS=n&amp;CSC=Y&amp;PAGE=toc&amp;D=ovft&amp;AN=00012995-000000000-00000","https://ovidsp.ovid.com/ovidweb.cgi?T=JS&amp;NEWS=n&amp;CSC=Y&amp;PAGE=toc&amp;D=ovft&amp;AN=00012995-000000000-00000")</f>
        <v>https://ovidsp.ovid.com/ovidweb.cgi?T=JS&amp;NEWS=n&amp;CSC=Y&amp;PAGE=toc&amp;D=ovft&amp;AN=00012995-000000000-00000</v>
      </c>
      <c r="H8" t="s">
        <v>307</v>
      </c>
    </row>
    <row r="9" spans="1:8" x14ac:dyDescent="0.15">
      <c r="A9" t="s">
        <v>169</v>
      </c>
      <c r="B9">
        <v>29</v>
      </c>
      <c r="C9">
        <v>1</v>
      </c>
      <c r="D9">
        <v>38</v>
      </c>
      <c r="E9">
        <v>2</v>
      </c>
      <c r="F9" t="s">
        <v>172</v>
      </c>
      <c r="G9" s="1" t="str">
        <f>HYPERLINK("https://ovidsp.ovid.com/ovidweb.cgi?T=JS&amp;NEWS=n&amp;CSC=Y&amp;PAGE=toc&amp;D=ovft&amp;AN=00002030-000000000-00000","https://ovidsp.ovid.com/ovidweb.cgi?T=JS&amp;NEWS=n&amp;CSC=Y&amp;PAGE=toc&amp;D=ovft&amp;AN=00002030-000000000-00000")</f>
        <v>https://ovidsp.ovid.com/ovidweb.cgi?T=JS&amp;NEWS=n&amp;CSC=Y&amp;PAGE=toc&amp;D=ovft&amp;AN=00002030-000000000-00000</v>
      </c>
      <c r="H9" t="s">
        <v>220</v>
      </c>
    </row>
    <row r="10" spans="1:8" x14ac:dyDescent="0.15">
      <c r="A10" t="s">
        <v>167</v>
      </c>
      <c r="B10">
        <v>115</v>
      </c>
      <c r="C10">
        <v>1</v>
      </c>
      <c r="D10">
        <v>124</v>
      </c>
      <c r="E10">
        <v>1</v>
      </c>
      <c r="F10" t="s">
        <v>51</v>
      </c>
      <c r="G10" s="1" t="str">
        <f>HYPERLINK("https://ovidsp.ovid.com/ovidweb.cgi?T=JS&amp;NEWS=n&amp;CSC=Y&amp;PAGE=toc&amp;D=ovft&amp;AN=00000446-000000000-00000","https://ovidsp.ovid.com/ovidweb.cgi?T=JS&amp;NEWS=n&amp;CSC=Y&amp;PAGE=toc&amp;D=ovft&amp;AN=00000446-000000000-00000")</f>
        <v>https://ovidsp.ovid.com/ovidweb.cgi?T=JS&amp;NEWS=n&amp;CSC=Y&amp;PAGE=toc&amp;D=ovft&amp;AN=00000446-000000000-00000</v>
      </c>
      <c r="H10" t="s">
        <v>190</v>
      </c>
    </row>
    <row r="11" spans="1:8" x14ac:dyDescent="0.15">
      <c r="A11" t="s">
        <v>29</v>
      </c>
      <c r="B11">
        <v>21</v>
      </c>
      <c r="C11">
        <v>1</v>
      </c>
      <c r="D11">
        <v>27</v>
      </c>
      <c r="E11">
        <v>6</v>
      </c>
      <c r="F11" t="s">
        <v>211</v>
      </c>
      <c r="G11" s="1" t="str">
        <f>HYPERLINK("https://ovidsp.ovid.com/ovidweb.cgi?T=JS&amp;NEWS=n&amp;CSC=Y&amp;PAGE=toc&amp;D=ovft&amp;AN=01929425-000000000-00000","https://ovidsp.ovid.com/ovidweb.cgi?T=JS&amp;NEWS=n&amp;CSC=Y&amp;PAGE=toc&amp;D=ovft&amp;AN=01929425-000000000-00000")</f>
        <v>https://ovidsp.ovid.com/ovidweb.cgi?T=JS&amp;NEWS=n&amp;CSC=Y&amp;PAGE=toc&amp;D=ovft&amp;AN=01929425-000000000-00000</v>
      </c>
      <c r="H11" t="s">
        <v>118</v>
      </c>
    </row>
    <row r="12" spans="1:8" x14ac:dyDescent="0.15">
      <c r="A12" t="s">
        <v>50</v>
      </c>
      <c r="B12">
        <v>29</v>
      </c>
      <c r="C12">
        <v>1</v>
      </c>
      <c r="D12">
        <v>37</v>
      </c>
      <c r="E12">
        <v>4</v>
      </c>
      <c r="F12" t="s">
        <v>149</v>
      </c>
      <c r="G12" s="1" t="str">
        <f>HYPERLINK("https://ovidsp.ovid.com/ovidweb.cgi?T=JS&amp;NEWS=n&amp;CSC=Y&amp;PAGE=toc&amp;D=ovft&amp;AN=00002093-000000000-00000","https://ovidsp.ovid.com/ovidweb.cgi?T=JS&amp;NEWS=n&amp;CSC=Y&amp;PAGE=toc&amp;D=ovft&amp;AN=00002093-000000000-00000")</f>
        <v>https://ovidsp.ovid.com/ovidweb.cgi?T=JS&amp;NEWS=n&amp;CSC=Y&amp;PAGE=toc&amp;D=ovft&amp;AN=00002093-000000000-00000</v>
      </c>
      <c r="H12" t="s">
        <v>81</v>
      </c>
    </row>
    <row r="13" spans="1:8" x14ac:dyDescent="0.15">
      <c r="A13" t="s">
        <v>161</v>
      </c>
      <c r="B13">
        <v>38</v>
      </c>
      <c r="C13">
        <v>1</v>
      </c>
      <c r="D13">
        <v>47</v>
      </c>
      <c r="E13">
        <v>1</v>
      </c>
      <c r="F13" t="s">
        <v>142</v>
      </c>
      <c r="G13" s="1" t="str">
        <f>HYPERLINK("https://ovidsp.ovid.com/ovidweb.cgi?T=JS&amp;NEWS=n&amp;CSC=Y&amp;PAGE=toc&amp;D=ovft&amp;AN=00000421-000000000-00000","https://ovidsp.ovid.com/ovidweb.cgi?T=JS&amp;NEWS=n&amp;CSC=Y&amp;PAGE=toc&amp;D=ovft&amp;AN=00000421-000000000-00000")</f>
        <v>https://ovidsp.ovid.com/ovidweb.cgi?T=JS&amp;NEWS=n&amp;CSC=Y&amp;PAGE=toc&amp;D=ovft&amp;AN=00000421-000000000-00000</v>
      </c>
      <c r="H13" t="s">
        <v>287</v>
      </c>
    </row>
    <row r="14" spans="1:8" x14ac:dyDescent="0.15">
      <c r="A14" t="s">
        <v>101</v>
      </c>
      <c r="B14">
        <v>36</v>
      </c>
      <c r="C14">
        <v>1</v>
      </c>
      <c r="D14">
        <v>44</v>
      </c>
      <c r="E14">
        <v>4</v>
      </c>
      <c r="F14" t="s">
        <v>94</v>
      </c>
      <c r="G14" s="1" t="str">
        <f>HYPERLINK("https://ovidsp.ovid.com/ovidweb.cgi?T=JS&amp;NEWS=n&amp;CSC=Y&amp;PAGE=toc&amp;D=ovft&amp;AN=00000433-000000000-00000","https://ovidsp.ovid.com/ovidweb.cgi?T=JS&amp;NEWS=n&amp;CSC=Y&amp;PAGE=toc&amp;D=ovft&amp;AN=00000433-000000000-00000")</f>
        <v>https://ovidsp.ovid.com/ovidweb.cgi?T=JS&amp;NEWS=n&amp;CSC=Y&amp;PAGE=toc&amp;D=ovft&amp;AN=00000433-000000000-00000</v>
      </c>
      <c r="H14" t="s">
        <v>163</v>
      </c>
    </row>
    <row r="15" spans="1:8" x14ac:dyDescent="0.15">
      <c r="A15" t="s">
        <v>178</v>
      </c>
      <c r="B15">
        <v>22</v>
      </c>
      <c r="C15">
        <v>1</v>
      </c>
      <c r="D15">
        <v>31</v>
      </c>
      <c r="E15">
        <v>1</v>
      </c>
      <c r="F15" t="s">
        <v>51</v>
      </c>
      <c r="G15" s="1" t="str">
        <f>HYPERLINK("https://ovidsp.ovid.com/ovidweb.cgi?T=JS&amp;NEWS=n&amp;CSC=Y&amp;PAGE=toc&amp;D=ovft&amp;AN=00045391-000000000-00000","https://ovidsp.ovid.com/ovidweb.cgi?T=JS&amp;NEWS=n&amp;CSC=Y&amp;PAGE=toc&amp;D=ovft&amp;AN=00045391-000000000-00000")</f>
        <v>https://ovidsp.ovid.com/ovidweb.cgi?T=JS&amp;NEWS=n&amp;CSC=Y&amp;PAGE=toc&amp;D=ovft&amp;AN=00045391-000000000-00000</v>
      </c>
      <c r="H15" t="s">
        <v>139</v>
      </c>
    </row>
    <row r="16" spans="1:8" x14ac:dyDescent="0.15">
      <c r="A16" t="s">
        <v>65</v>
      </c>
      <c r="B16">
        <v>74</v>
      </c>
      <c r="C16">
        <v>1</v>
      </c>
      <c r="D16">
        <v>92</v>
      </c>
      <c r="E16">
        <v>2</v>
      </c>
      <c r="F16" t="s">
        <v>288</v>
      </c>
      <c r="G16" s="1" t="str">
        <f>HYPERLINK("https://ovidsp.ovid.com/ovidweb.cgi?T=JS&amp;NEWS=n&amp;CSC=Y&amp;PAGE=toc&amp;D=ovft&amp;AN=00000637-000000000-00000","https://ovidsp.ovid.com/ovidweb.cgi?T=JS&amp;NEWS=n&amp;CSC=Y&amp;PAGE=toc&amp;D=ovft&amp;AN=00000637-000000000-00000")</f>
        <v>https://ovidsp.ovid.com/ovidweb.cgi?T=JS&amp;NEWS=n&amp;CSC=Y&amp;PAGE=toc&amp;D=ovft&amp;AN=00000637-000000000-00000</v>
      </c>
      <c r="H16" t="s">
        <v>35</v>
      </c>
    </row>
    <row r="17" spans="1:8" x14ac:dyDescent="0.15">
      <c r="A17" t="s">
        <v>154</v>
      </c>
      <c r="B17">
        <v>26</v>
      </c>
      <c r="C17">
        <v>1</v>
      </c>
      <c r="D17">
        <v>35</v>
      </c>
      <c r="E17">
        <v>2</v>
      </c>
      <c r="F17" t="s">
        <v>288</v>
      </c>
      <c r="G17" s="1" t="str">
        <f>HYPERLINK("https://ovidsp.ovid.com/ovidweb.cgi?T=JS&amp;NEWS=n&amp;CSC=Y&amp;PAGE=toc&amp;D=ovft&amp;AN=00001813-000000000-00000","https://ovidsp.ovid.com/ovidweb.cgi?T=JS&amp;NEWS=n&amp;CSC=Y&amp;PAGE=toc&amp;D=ovft&amp;AN=00001813-000000000-00000")</f>
        <v>https://ovidsp.ovid.com/ovidweb.cgi?T=JS&amp;NEWS=n&amp;CSC=Y&amp;PAGE=toc&amp;D=ovft&amp;AN=00001813-000000000-00000</v>
      </c>
      <c r="H17" t="s">
        <v>58</v>
      </c>
    </row>
    <row r="18" spans="1:8" x14ac:dyDescent="0.15">
      <c r="A18" t="s">
        <v>82</v>
      </c>
      <c r="B18">
        <v>23</v>
      </c>
      <c r="C18">
        <v>1</v>
      </c>
      <c r="D18">
        <v>32</v>
      </c>
      <c r="E18">
        <v>1</v>
      </c>
      <c r="F18" t="s">
        <v>51</v>
      </c>
      <c r="G18" s="1" t="str">
        <f>HYPERLINK("https://ovidsp.ovid.com/ovidweb.cgi?T=JS&amp;NEWS=n&amp;CSC=Y&amp;PAGE=toc&amp;D=ovft&amp;AN=00129039-000000000-00000","https://ovidsp.ovid.com/ovidweb.cgi?T=JS&amp;NEWS=n&amp;CSC=Y&amp;PAGE=toc&amp;D=ovft&amp;AN=00129039-000000000-00000")</f>
        <v>https://ovidsp.ovid.com/ovidweb.cgi?T=JS&amp;NEWS=n&amp;CSC=Y&amp;PAGE=toc&amp;D=ovft&amp;AN=00129039-000000000-00000</v>
      </c>
      <c r="H18" t="s">
        <v>19</v>
      </c>
    </row>
    <row r="19" spans="1:8" x14ac:dyDescent="0.15">
      <c r="A19" t="s">
        <v>111</v>
      </c>
      <c r="B19">
        <v>26</v>
      </c>
      <c r="C19" t="s">
        <v>315</v>
      </c>
      <c r="D19">
        <v>34</v>
      </c>
      <c r="E19">
        <v>8</v>
      </c>
      <c r="F19" t="s">
        <v>224</v>
      </c>
      <c r="G19" s="1" t="str">
        <f>HYPERLINK("https://ovidsp.ovid.com/ovidweb.cgi?T=JS&amp;NEWS=n&amp;CSC=Y&amp;PAGE=toc&amp;D=ovft&amp;AN=00008877-000000000-00000","https://ovidsp.ovid.com/ovidweb.cgi?T=JS&amp;NEWS=n&amp;CSC=Y&amp;PAGE=toc&amp;D=ovft&amp;AN=00008877-000000000-00000")</f>
        <v>https://ovidsp.ovid.com/ovidweb.cgi?T=JS&amp;NEWS=n&amp;CSC=Y&amp;PAGE=toc&amp;D=ovft&amp;AN=00008877-000000000-00000</v>
      </c>
      <c r="H19" t="s">
        <v>74</v>
      </c>
    </row>
    <row r="20" spans="1:8" x14ac:dyDescent="0.15">
      <c r="A20" t="s">
        <v>243</v>
      </c>
      <c r="B20">
        <v>45</v>
      </c>
      <c r="C20">
        <v>1</v>
      </c>
      <c r="D20">
        <v>54</v>
      </c>
      <c r="E20">
        <v>2</v>
      </c>
      <c r="F20" t="s">
        <v>350</v>
      </c>
      <c r="G20" s="1" t="str">
        <f>HYPERLINK("https://ovidsp.ovid.com/ovidweb.cgi?T=JS&amp;NEWS=n&amp;CSC=Y&amp;PAGE=toc&amp;D=ovft&amp;AN=00149078-000000000-00000","https://ovidsp.ovid.com/ovidweb.cgi?T=JS&amp;NEWS=n&amp;CSC=Y&amp;PAGE=toc&amp;D=ovft&amp;AN=00149078-000000000-00000")</f>
        <v>https://ovidsp.ovid.com/ovidweb.cgi?T=JS&amp;NEWS=n&amp;CSC=Y&amp;PAGE=toc&amp;D=ovft&amp;AN=00149078-000000000-00000</v>
      </c>
      <c r="H20" t="s">
        <v>54</v>
      </c>
    </row>
    <row r="21" spans="1:8" x14ac:dyDescent="0.15">
      <c r="A21" t="s">
        <v>325</v>
      </c>
      <c r="B21">
        <v>26</v>
      </c>
      <c r="C21">
        <v>1</v>
      </c>
      <c r="D21">
        <v>35</v>
      </c>
      <c r="E21">
        <v>1</v>
      </c>
      <c r="F21" t="s">
        <v>51</v>
      </c>
      <c r="G21" s="1" t="str">
        <f>HYPERLINK("https://ovidsp.ovid.com/ovidweb.cgi?T=JS&amp;NEWS=n&amp;CSC=Y&amp;PAGE=toc&amp;D=ovft&amp;AN=00001721-000000000-00000","https://ovidsp.ovid.com/ovidweb.cgi?T=JS&amp;NEWS=n&amp;CSC=Y&amp;PAGE=toc&amp;D=ovft&amp;AN=00001721-000000000-00000")</f>
        <v>https://ovidsp.ovid.com/ovidweb.cgi?T=JS&amp;NEWS=n&amp;CSC=Y&amp;PAGE=toc&amp;D=ovft&amp;AN=00001721-000000000-00000</v>
      </c>
      <c r="H21" t="s">
        <v>332</v>
      </c>
    </row>
    <row r="22" spans="1:8" x14ac:dyDescent="0.15">
      <c r="A22" t="s">
        <v>244</v>
      </c>
      <c r="B22">
        <v>20</v>
      </c>
      <c r="C22">
        <v>1</v>
      </c>
      <c r="D22">
        <v>29</v>
      </c>
      <c r="E22">
        <v>1</v>
      </c>
      <c r="F22" t="s">
        <v>256</v>
      </c>
      <c r="G22" s="1" t="str">
        <f>HYPERLINK("https://ovidsp.ovid.com/ovidweb.cgi?T=JS&amp;NEWS=n&amp;CSC=Y&amp;PAGE=toc&amp;D=ovft&amp;AN=00126097-000000000-00000","https://ovidsp.ovid.com/ovidweb.cgi?T=JS&amp;NEWS=n&amp;CSC=Y&amp;PAGE=toc&amp;D=ovft&amp;AN=00126097-000000000-00000")</f>
        <v>https://ovidsp.ovid.com/ovidweb.cgi?T=JS&amp;NEWS=n&amp;CSC=Y&amp;PAGE=toc&amp;D=ovft&amp;AN=00126097-000000000-00000</v>
      </c>
      <c r="H22" t="s">
        <v>63</v>
      </c>
    </row>
    <row r="23" spans="1:8" x14ac:dyDescent="0.15">
      <c r="A23" t="s">
        <v>155</v>
      </c>
      <c r="B23">
        <v>38</v>
      </c>
      <c r="C23">
        <v>1</v>
      </c>
      <c r="D23">
        <v>47</v>
      </c>
      <c r="E23">
        <v>1</v>
      </c>
      <c r="F23" t="s">
        <v>51</v>
      </c>
      <c r="G23" s="1" t="str">
        <f>HYPERLINK("https://ovidsp.ovid.com/ovidweb.cgi?T=JS&amp;NEWS=n&amp;CSC=Y&amp;PAGE=toc&amp;D=ovft&amp;AN=00002820-000000000-00000","https://ovidsp.ovid.com/ovidweb.cgi?T=JS&amp;NEWS=n&amp;CSC=Y&amp;PAGE=toc&amp;D=ovft&amp;AN=00002820-000000000-00000")</f>
        <v>https://ovidsp.ovid.com/ovidweb.cgi?T=JS&amp;NEWS=n&amp;CSC=Y&amp;PAGE=toc&amp;D=ovft&amp;AN=00002820-000000000-00000</v>
      </c>
      <c r="H23" t="s">
        <v>89</v>
      </c>
    </row>
    <row r="24" spans="1:8" x14ac:dyDescent="0.15">
      <c r="A24" t="s">
        <v>266</v>
      </c>
      <c r="B24">
        <v>23</v>
      </c>
      <c r="C24">
        <v>1</v>
      </c>
      <c r="D24">
        <v>32</v>
      </c>
      <c r="E24">
        <v>1</v>
      </c>
      <c r="F24" t="s">
        <v>51</v>
      </c>
      <c r="G24" s="1" t="str">
        <f>HYPERLINK("https://ovidsp.ovid.com/ovidweb.cgi?T=JS&amp;NEWS=n&amp;CSC=Y&amp;PAGE=toc&amp;D=ovft&amp;AN=00045415-000000000-00000","https://ovidsp.ovid.com/ovidweb.cgi?T=JS&amp;NEWS=n&amp;CSC=Y&amp;PAGE=toc&amp;D=ovft&amp;AN=00045415-000000000-00000")</f>
        <v>https://ovidsp.ovid.com/ovidweb.cgi?T=JS&amp;NEWS=n&amp;CSC=Y&amp;PAGE=toc&amp;D=ovft&amp;AN=00045415-000000000-00000</v>
      </c>
      <c r="H24" t="s">
        <v>144</v>
      </c>
    </row>
    <row r="25" spans="1:8" x14ac:dyDescent="0.15">
      <c r="A25" t="s">
        <v>308</v>
      </c>
      <c r="B25">
        <v>33</v>
      </c>
      <c r="C25">
        <v>1</v>
      </c>
      <c r="D25">
        <v>42</v>
      </c>
      <c r="E25">
        <v>1</v>
      </c>
      <c r="F25" t="s">
        <v>51</v>
      </c>
      <c r="G25" s="1" t="str">
        <f>HYPERLINK("https://ovidsp.ovid.com/ovidweb.cgi?T=JS&amp;NEWS=n&amp;CSC=Y&amp;PAGE=toc&amp;D=ovft&amp;AN=00024665-000000000-00000","https://ovidsp.ovid.com/ovidweb.cgi?T=JS&amp;NEWS=n&amp;CSC=Y&amp;PAGE=toc&amp;D=ovft&amp;AN=00024665-000000000-00000")</f>
        <v>https://ovidsp.ovid.com/ovidweb.cgi?T=JS&amp;NEWS=n&amp;CSC=Y&amp;PAGE=toc&amp;D=ovft&amp;AN=00024665-000000000-00000</v>
      </c>
      <c r="H25" t="s">
        <v>53</v>
      </c>
    </row>
    <row r="26" spans="1:8" x14ac:dyDescent="0.15">
      <c r="A26" t="s">
        <v>261</v>
      </c>
      <c r="B26">
        <v>24</v>
      </c>
      <c r="C26">
        <v>1</v>
      </c>
      <c r="D26">
        <v>33</v>
      </c>
      <c r="E26">
        <v>1</v>
      </c>
      <c r="F26" t="s">
        <v>51</v>
      </c>
      <c r="G26" s="1" t="str">
        <f>HYPERLINK("https://ovidsp.ovid.com/ovidweb.cgi?T=JS&amp;NEWS=n&amp;CSC=Y&amp;PAGE=toc&amp;D=ovft&amp;AN=00019605-000000000-00000","https://ovidsp.ovid.com/ovidweb.cgi?T=JS&amp;NEWS=n&amp;CSC=Y&amp;PAGE=toc&amp;D=ovft&amp;AN=00019605-000000000-00000")</f>
        <v>https://ovidsp.ovid.com/ovidweb.cgi?T=JS&amp;NEWS=n&amp;CSC=Y&amp;PAGE=toc&amp;D=ovft&amp;AN=00019605-000000000-00000</v>
      </c>
      <c r="H26" t="s">
        <v>268</v>
      </c>
    </row>
    <row r="27" spans="1:8" x14ac:dyDescent="0.15">
      <c r="A27" t="s">
        <v>72</v>
      </c>
      <c r="B27">
        <v>25</v>
      </c>
      <c r="C27">
        <v>1</v>
      </c>
      <c r="D27">
        <v>34</v>
      </c>
      <c r="E27">
        <v>1</v>
      </c>
      <c r="F27" t="s">
        <v>51</v>
      </c>
      <c r="G27" s="1" t="str">
        <f>HYPERLINK("https://ovidsp.ovid.com/ovidweb.cgi?T=JS&amp;NEWS=n&amp;CSC=Y&amp;PAGE=toc&amp;D=ovft&amp;AN=00042752-000000000-00000","https://ovidsp.ovid.com/ovidweb.cgi?T=JS&amp;NEWS=n&amp;CSC=Y&amp;PAGE=toc&amp;D=ovft&amp;AN=00042752-000000000-00000")</f>
        <v>https://ovidsp.ovid.com/ovidweb.cgi?T=JS&amp;NEWS=n&amp;CSC=Y&amp;PAGE=toc&amp;D=ovft&amp;AN=00042752-000000000-00000</v>
      </c>
      <c r="H27" t="s">
        <v>24</v>
      </c>
    </row>
    <row r="28" spans="1:8" x14ac:dyDescent="0.15">
      <c r="A28" t="s">
        <v>318</v>
      </c>
      <c r="B28">
        <v>38</v>
      </c>
      <c r="C28">
        <v>1</v>
      </c>
      <c r="D28">
        <v>46</v>
      </c>
      <c r="E28">
        <v>6</v>
      </c>
      <c r="F28" t="s">
        <v>43</v>
      </c>
      <c r="G28" s="1" t="str">
        <f>HYPERLINK("https://ovidsp.ovid.com/ovidweb.cgi?T=JS&amp;NEWS=n&amp;CSC=Y&amp;PAGE=toc&amp;D=ovft&amp;AN=00002826-000000000-00000","https://ovidsp.ovid.com/ovidweb.cgi?T=JS&amp;NEWS=n&amp;CSC=Y&amp;PAGE=toc&amp;D=ovft&amp;AN=00002826-000000000-00000")</f>
        <v>https://ovidsp.ovid.com/ovidweb.cgi?T=JS&amp;NEWS=n&amp;CSC=Y&amp;PAGE=toc&amp;D=ovft&amp;AN=00002826-000000000-00000</v>
      </c>
      <c r="H28" t="s">
        <v>179</v>
      </c>
    </row>
    <row r="29" spans="1:8" x14ac:dyDescent="0.15">
      <c r="A29" t="s">
        <v>250</v>
      </c>
      <c r="B29">
        <v>40</v>
      </c>
      <c r="C29">
        <v>1</v>
      </c>
      <c r="D29">
        <v>49</v>
      </c>
      <c r="E29">
        <v>2</v>
      </c>
      <c r="F29" t="s">
        <v>288</v>
      </c>
      <c r="G29" s="1" t="str">
        <f>HYPERLINK("https://ovidsp.ovid.com/ovidweb.cgi?T=JS&amp;NEWS=n&amp;CSC=Y&amp;PAGE=toc&amp;D=ovft&amp;AN=00003072-000000000-00000","https://ovidsp.ovid.com/ovidweb.cgi?T=JS&amp;NEWS=n&amp;CSC=Y&amp;PAGE=toc&amp;D=ovft&amp;AN=00003072-000000000-00000")</f>
        <v>https://ovidsp.ovid.com/ovidweb.cgi?T=JS&amp;NEWS=n&amp;CSC=Y&amp;PAGE=toc&amp;D=ovft&amp;AN=00003072-000000000-00000</v>
      </c>
      <c r="H29" t="s">
        <v>73</v>
      </c>
    </row>
    <row r="30" spans="1:8" x14ac:dyDescent="0.15">
      <c r="A30" t="s">
        <v>278</v>
      </c>
      <c r="B30">
        <v>29</v>
      </c>
      <c r="C30">
        <v>1</v>
      </c>
      <c r="D30">
        <v>36</v>
      </c>
      <c r="E30">
        <v>10</v>
      </c>
      <c r="F30" t="s">
        <v>31</v>
      </c>
      <c r="G30" s="1" t="str">
        <f>HYPERLINK("https://ovidsp.ovid.com/ovidweb.cgi?T=JS&amp;NEWS=n&amp;CSC=Y&amp;PAGE=toc&amp;D=ovft&amp;AN=01933606-000000000-00000","https://ovidsp.ovid.com/ovidweb.cgi?T=JS&amp;NEWS=n&amp;CSC=Y&amp;PAGE=toc&amp;D=ovft&amp;AN=01933606-000000000-00000")</f>
        <v>https://ovidsp.ovid.com/ovidweb.cgi?T=JS&amp;NEWS=n&amp;CSC=Y&amp;PAGE=toc&amp;D=ovft&amp;AN=01933606-000000000-00000</v>
      </c>
      <c r="H30" t="s">
        <v>306</v>
      </c>
    </row>
    <row r="31" spans="1:8" x14ac:dyDescent="0.15">
      <c r="A31" t="s">
        <v>219</v>
      </c>
      <c r="B31">
        <v>28</v>
      </c>
      <c r="C31">
        <v>1</v>
      </c>
      <c r="D31">
        <v>36</v>
      </c>
      <c r="E31">
        <v>4</v>
      </c>
      <c r="F31" t="s">
        <v>94</v>
      </c>
      <c r="G31" s="1" t="str">
        <f>HYPERLINK("https://ovidsp.ovid.com/ovidweb.cgi?T=JS&amp;NEWS=n&amp;CSC=Y&amp;PAGE=toc&amp;D=ovft&amp;AN=00146965-000000000-00000","https://ovidsp.ovid.com/ovidweb.cgi?T=JS&amp;NEWS=n&amp;CSC=Y&amp;PAGE=toc&amp;D=ovft&amp;AN=00146965-000000000-00000")</f>
        <v>https://ovidsp.ovid.com/ovidweb.cgi?T=JS&amp;NEWS=n&amp;CSC=Y&amp;PAGE=toc&amp;D=ovft&amp;AN=00146965-000000000-00000</v>
      </c>
      <c r="H31" t="s">
        <v>188</v>
      </c>
    </row>
    <row r="32" spans="1:8" x14ac:dyDescent="0.15">
      <c r="A32" t="s">
        <v>124</v>
      </c>
      <c r="B32">
        <v>38</v>
      </c>
      <c r="C32">
        <v>3</v>
      </c>
      <c r="D32">
        <v>47</v>
      </c>
      <c r="E32">
        <v>3</v>
      </c>
      <c r="F32" t="s">
        <v>38</v>
      </c>
      <c r="G32" s="1" t="str">
        <f>HYPERLINK("https://ovidsp.ovid.com/ovidweb.cgi?T=JS&amp;NEWS=n&amp;CSC=Y&amp;PAGE=toc&amp;D=ovft&amp;AN=00219246-000000000-00000","https://ovidsp.ovid.com/ovidweb.cgi?T=JS&amp;NEWS=n&amp;CSC=Y&amp;PAGE=toc&amp;D=ovft&amp;AN=00219246-000000000-00000")</f>
        <v>https://ovidsp.ovid.com/ovidweb.cgi?T=JS&amp;NEWS=n&amp;CSC=Y&amp;PAGE=toc&amp;D=ovft&amp;AN=00219246-000000000-00000</v>
      </c>
      <c r="H32" t="s">
        <v>280</v>
      </c>
    </row>
    <row r="33" spans="1:8" x14ac:dyDescent="0.15">
      <c r="A33" t="s">
        <v>22</v>
      </c>
      <c r="B33">
        <v>37</v>
      </c>
      <c r="C33">
        <v>1</v>
      </c>
      <c r="D33">
        <v>46</v>
      </c>
      <c r="E33">
        <v>1</v>
      </c>
      <c r="F33" t="s">
        <v>201</v>
      </c>
      <c r="G33" s="1" t="str">
        <f>HYPERLINK("https://ovidsp.ovid.com/ovidweb.cgi?T=JS&amp;NEWS=n&amp;CSC=Y&amp;PAGE=toc&amp;D=ovft&amp;AN=00029679-000000000-00000","https://ovidsp.ovid.com/ovidweb.cgi?T=JS&amp;NEWS=n&amp;CSC=Y&amp;PAGE=toc&amp;D=ovft&amp;AN=00029679-000000000-00000")</f>
        <v>https://ovidsp.ovid.com/ovidweb.cgi?T=JS&amp;NEWS=n&amp;CSC=Y&amp;PAGE=toc&amp;D=ovft&amp;AN=00029679-000000000-00000</v>
      </c>
      <c r="H33" t="s">
        <v>338</v>
      </c>
    </row>
    <row r="34" spans="1:8" x14ac:dyDescent="0.15">
      <c r="A34" t="s">
        <v>196</v>
      </c>
      <c r="B34">
        <v>16</v>
      </c>
      <c r="C34">
        <v>1</v>
      </c>
      <c r="D34">
        <v>25</v>
      </c>
      <c r="E34">
        <v>2</v>
      </c>
      <c r="F34" t="s">
        <v>288</v>
      </c>
      <c r="G34" s="1" t="str">
        <f>HYPERLINK("https://ovidsp.ovid.com/ovidweb.cgi?T=JS&amp;NEWS=n&amp;CSC=Y&amp;PAGE=toc&amp;D=ovft&amp;AN=01075922-000000000-00000","https://ovidsp.ovid.com/ovidweb.cgi?T=JS&amp;NEWS=n&amp;CSC=Y&amp;PAGE=toc&amp;D=ovft&amp;AN=01075922-000000000-00000")</f>
        <v>https://ovidsp.ovid.com/ovidweb.cgi?T=JS&amp;NEWS=n&amp;CSC=Y&amp;PAGE=toc&amp;D=ovft&amp;AN=01075922-000000000-00000</v>
      </c>
      <c r="H34" t="s">
        <v>313</v>
      </c>
    </row>
    <row r="35" spans="1:8" x14ac:dyDescent="0.15">
      <c r="A35" t="s">
        <v>27</v>
      </c>
      <c r="B35">
        <v>34</v>
      </c>
      <c r="C35">
        <v>1</v>
      </c>
      <c r="D35">
        <v>43</v>
      </c>
      <c r="E35">
        <v>2</v>
      </c>
      <c r="F35" t="s">
        <v>288</v>
      </c>
      <c r="G35" s="1" t="str">
        <f>HYPERLINK("https://ovidsp.ovid.com/ovidweb.cgi?T=JS&amp;NEWS=n&amp;CSC=Y&amp;PAGE=toc&amp;D=ovft&amp;AN=00003226-000000000-00000","https://ovidsp.ovid.com/ovidweb.cgi?T=JS&amp;NEWS=n&amp;CSC=Y&amp;PAGE=toc&amp;D=ovft&amp;AN=00003226-000000000-00000")</f>
        <v>https://ovidsp.ovid.com/ovidweb.cgi?T=JS&amp;NEWS=n&amp;CSC=Y&amp;PAGE=toc&amp;D=ovft&amp;AN=00003226-000000000-00000</v>
      </c>
      <c r="H35" t="s">
        <v>226</v>
      </c>
    </row>
    <row r="36" spans="1:8" x14ac:dyDescent="0.15">
      <c r="A36" t="s">
        <v>324</v>
      </c>
      <c r="B36">
        <v>26</v>
      </c>
      <c r="C36">
        <v>1</v>
      </c>
      <c r="D36">
        <v>35</v>
      </c>
      <c r="E36">
        <v>1</v>
      </c>
      <c r="F36" t="s">
        <v>51</v>
      </c>
      <c r="G36" s="1" t="str">
        <f>HYPERLINK("https://ovidsp.ovid.com/ovidweb.cgi?T=JS&amp;NEWS=n&amp;CSC=Y&amp;PAGE=toc&amp;D=ovft&amp;AN=00019501-000000000-00000","https://ovidsp.ovid.com/ovidweb.cgi?T=JS&amp;NEWS=n&amp;CSC=Y&amp;PAGE=toc&amp;D=ovft&amp;AN=00019501-000000000-00000")</f>
        <v>https://ovidsp.ovid.com/ovidweb.cgi?T=JS&amp;NEWS=n&amp;CSC=Y&amp;PAGE=toc&amp;D=ovft&amp;AN=00019501-000000000-00000</v>
      </c>
      <c r="H36" t="s">
        <v>162</v>
      </c>
    </row>
    <row r="37" spans="1:8" x14ac:dyDescent="0.15">
      <c r="A37" t="s">
        <v>143</v>
      </c>
      <c r="B37">
        <v>38</v>
      </c>
      <c r="C37">
        <v>1</v>
      </c>
      <c r="D37">
        <v>47</v>
      </c>
      <c r="E37">
        <v>1</v>
      </c>
      <c r="F37" t="s">
        <v>51</v>
      </c>
      <c r="G37" s="1" t="str">
        <f>HYPERLINK("https://ovidsp.ovid.com/ovidweb.cgi?T=JS&amp;NEWS=n&amp;CSC=Y&amp;PAGE=toc&amp;D=ovft&amp;AN=00002727-000000000-00000","https://ovidsp.ovid.com/ovidweb.cgi?T=JS&amp;NEWS=n&amp;CSC=Y&amp;PAGE=toc&amp;D=ovft&amp;AN=00002727-000000000-00000")</f>
        <v>https://ovidsp.ovid.com/ovidweb.cgi?T=JS&amp;NEWS=n&amp;CSC=Y&amp;PAGE=toc&amp;D=ovft&amp;AN=00002727-000000000-00000</v>
      </c>
      <c r="H37" t="s">
        <v>342</v>
      </c>
    </row>
    <row r="38" spans="1:8" x14ac:dyDescent="0.15">
      <c r="A38" t="s">
        <v>270</v>
      </c>
      <c r="B38">
        <v>14</v>
      </c>
      <c r="C38">
        <v>1</v>
      </c>
      <c r="D38">
        <v>22</v>
      </c>
      <c r="E38">
        <v>4</v>
      </c>
      <c r="F38" t="s">
        <v>94</v>
      </c>
      <c r="G38" s="1" t="str">
        <f>HYPERLINK("https://ovidsp.ovid.com/ovidweb.cgi?T=JS&amp;NEWS=n&amp;CSC=Y&amp;PAGE=toc&amp;D=ovft&amp;AN=00132577-000000000-00000","https://ovidsp.ovid.com/ovidweb.cgi?T=JS&amp;NEWS=n&amp;CSC=Y&amp;PAGE=toc&amp;D=ovft&amp;AN=00132577-000000000-00000")</f>
        <v>https://ovidsp.ovid.com/ovidweb.cgi?T=JS&amp;NEWS=n&amp;CSC=Y&amp;PAGE=toc&amp;D=ovft&amp;AN=00132577-000000000-00000</v>
      </c>
      <c r="H38" t="s">
        <v>189</v>
      </c>
    </row>
    <row r="39" spans="1:8" x14ac:dyDescent="0.15">
      <c r="A39" t="s">
        <v>34</v>
      </c>
      <c r="B39">
        <v>15</v>
      </c>
      <c r="C39">
        <v>1</v>
      </c>
      <c r="D39">
        <v>24</v>
      </c>
      <c r="E39">
        <v>1</v>
      </c>
      <c r="F39" t="s">
        <v>256</v>
      </c>
      <c r="G39" s="1" t="str">
        <f>HYPERLINK("https://ovidsp.ovid.com/ovidweb.cgi?T=JS&amp;NEWS=n&amp;CSC=Y&amp;PAGE=toc&amp;D=ovft&amp;AN=00130832-000000000-00000","https://ovidsp.ovid.com/ovidweb.cgi?T=JS&amp;NEWS=n&amp;CSC=Y&amp;PAGE=toc&amp;D=ovft&amp;AN=00130832-000000000-00000")</f>
        <v>https://ovidsp.ovid.com/ovidweb.cgi?T=JS&amp;NEWS=n&amp;CSC=Y&amp;PAGE=toc&amp;D=ovft&amp;AN=00130832-000000000-00000</v>
      </c>
      <c r="H39" t="s">
        <v>183</v>
      </c>
    </row>
    <row r="40" spans="1:8" x14ac:dyDescent="0.15">
      <c r="A40" t="s">
        <v>165</v>
      </c>
      <c r="B40">
        <v>28</v>
      </c>
      <c r="C40">
        <v>1</v>
      </c>
      <c r="D40">
        <v>37</v>
      </c>
      <c r="E40">
        <v>1</v>
      </c>
      <c r="F40" t="s">
        <v>256</v>
      </c>
      <c r="G40" s="1" t="str">
        <f>HYPERLINK("https://ovidsp.ovid.com/ovidweb.cgi?T=JS&amp;NEWS=n&amp;CSC=Y&amp;PAGE=toc&amp;D=ovft&amp;AN=00001503-000000000-00000","https://ovidsp.ovid.com/ovidweb.cgi?T=JS&amp;NEWS=n&amp;CSC=Y&amp;PAGE=toc&amp;D=ovft&amp;AN=00001503-000000000-00000")</f>
        <v>https://ovidsp.ovid.com/ovidweb.cgi?T=JS&amp;NEWS=n&amp;CSC=Y&amp;PAGE=toc&amp;D=ovft&amp;AN=00001503-000000000-00000</v>
      </c>
      <c r="H40" t="s">
        <v>286</v>
      </c>
    </row>
    <row r="41" spans="1:8" x14ac:dyDescent="0.15">
      <c r="A41" t="s">
        <v>41</v>
      </c>
      <c r="B41">
        <v>30</v>
      </c>
      <c r="C41">
        <v>1</v>
      </c>
      <c r="D41">
        <v>39</v>
      </c>
      <c r="E41">
        <v>1</v>
      </c>
      <c r="F41" t="s">
        <v>51</v>
      </c>
      <c r="G41" s="1" t="str">
        <f>HYPERLINK("https://ovidsp.ovid.com/ovidweb.cgi?T=JS&amp;NEWS=n&amp;CSC=Y&amp;PAGE=toc&amp;D=ovft&amp;AN=00001573-000000000-00000","https://ovidsp.ovid.com/ovidweb.cgi?T=JS&amp;NEWS=n&amp;CSC=Y&amp;PAGE=toc&amp;D=ovft&amp;AN=00001573-000000000-00000")</f>
        <v>https://ovidsp.ovid.com/ovidweb.cgi?T=JS&amp;NEWS=n&amp;CSC=Y&amp;PAGE=toc&amp;D=ovft&amp;AN=00001573-000000000-00000</v>
      </c>
      <c r="H41" t="s">
        <v>305</v>
      </c>
    </row>
    <row r="42" spans="1:8" x14ac:dyDescent="0.15">
      <c r="A42" t="s">
        <v>200</v>
      </c>
      <c r="B42">
        <v>18</v>
      </c>
      <c r="C42">
        <v>1</v>
      </c>
      <c r="D42">
        <v>27</v>
      </c>
      <c r="E42">
        <v>1</v>
      </c>
      <c r="F42" t="s">
        <v>51</v>
      </c>
      <c r="G42" s="1" t="str">
        <f>HYPERLINK("https://ovidsp.ovid.com/ovidweb.cgi?T=JS&amp;NEWS=n&amp;CSC=Y&amp;PAGE=toc&amp;D=ovft&amp;AN=00075197-000000000-00000","https://ovidsp.ovid.com/ovidweb.cgi?T=JS&amp;NEWS=n&amp;CSC=Y&amp;PAGE=toc&amp;D=ovft&amp;AN=00075197-000000000-00000")</f>
        <v>https://ovidsp.ovid.com/ovidweb.cgi?T=JS&amp;NEWS=n&amp;CSC=Y&amp;PAGE=toc&amp;D=ovft&amp;AN=00075197-000000000-00000</v>
      </c>
      <c r="H42" t="s">
        <v>337</v>
      </c>
    </row>
    <row r="43" spans="1:8" x14ac:dyDescent="0.15">
      <c r="A43" t="s">
        <v>349</v>
      </c>
      <c r="B43">
        <v>21</v>
      </c>
      <c r="C43">
        <v>1</v>
      </c>
      <c r="D43">
        <v>30</v>
      </c>
      <c r="E43">
        <v>1</v>
      </c>
      <c r="F43" t="s">
        <v>256</v>
      </c>
      <c r="G43" s="1" t="str">
        <f>HYPERLINK("https://ovidsp.ovid.com/ovidweb.cgi?T=JS&amp;NEWS=n&amp;CSC=Y&amp;PAGE=toc&amp;D=ovft&amp;AN=00075198-000000000-00000","https://ovidsp.ovid.com/ovidweb.cgi?T=JS&amp;NEWS=n&amp;CSC=Y&amp;PAGE=toc&amp;D=ovft&amp;AN=00075198-000000000-00000")</f>
        <v>https://ovidsp.ovid.com/ovidweb.cgi?T=JS&amp;NEWS=n&amp;CSC=Y&amp;PAGE=toc&amp;D=ovft&amp;AN=00075198-000000000-00000</v>
      </c>
      <c r="H43" t="s">
        <v>267</v>
      </c>
    </row>
    <row r="44" spans="1:8" x14ac:dyDescent="0.15">
      <c r="A44" t="s">
        <v>281</v>
      </c>
      <c r="B44">
        <v>22</v>
      </c>
      <c r="C44">
        <v>1</v>
      </c>
      <c r="D44">
        <v>31</v>
      </c>
      <c r="E44">
        <v>1</v>
      </c>
      <c r="F44" t="s">
        <v>256</v>
      </c>
      <c r="G44" s="1" t="str">
        <f>HYPERLINK("https://ovidsp.ovid.com/ovidweb.cgi?T=JS&amp;NEWS=n&amp;CSC=Y&amp;PAGE=toc&amp;D=ovft&amp;AN=01266029-000000000-00000","https://ovidsp.ovid.com/ovidweb.cgi?T=JS&amp;NEWS=n&amp;CSC=Y&amp;PAGE=toc&amp;D=ovft&amp;AN=01266029-000000000-00000")</f>
        <v>https://ovidsp.ovid.com/ovidweb.cgi?T=JS&amp;NEWS=n&amp;CSC=Y&amp;PAGE=toc&amp;D=ovft&amp;AN=01266029-000000000-00000</v>
      </c>
      <c r="H44" t="s">
        <v>97</v>
      </c>
    </row>
    <row r="45" spans="1:8" x14ac:dyDescent="0.15">
      <c r="A45" t="s">
        <v>207</v>
      </c>
      <c r="B45">
        <v>31</v>
      </c>
      <c r="C45">
        <v>1</v>
      </c>
      <c r="D45">
        <v>40</v>
      </c>
      <c r="E45">
        <v>1</v>
      </c>
      <c r="F45" t="s">
        <v>51</v>
      </c>
      <c r="G45" s="1" t="str">
        <f>HYPERLINK("https://ovidsp.ovid.com/ovidweb.cgi?T=JS&amp;NEWS=n&amp;CSC=Y&amp;PAGE=toc&amp;D=ovft&amp;AN=00001574-000000000-00000","https://ovidsp.ovid.com/ovidweb.cgi?T=JS&amp;NEWS=n&amp;CSC=Y&amp;PAGE=toc&amp;D=ovft&amp;AN=00001574-000000000-00000")</f>
        <v>https://ovidsp.ovid.com/ovidweb.cgi?T=JS&amp;NEWS=n&amp;CSC=Y&amp;PAGE=toc&amp;D=ovft&amp;AN=00001574-000000000-00000</v>
      </c>
      <c r="H45" t="s">
        <v>164</v>
      </c>
    </row>
    <row r="46" spans="1:8" x14ac:dyDescent="0.15">
      <c r="A46" t="s">
        <v>145</v>
      </c>
      <c r="B46">
        <v>22</v>
      </c>
      <c r="C46">
        <v>1</v>
      </c>
      <c r="D46">
        <v>31</v>
      </c>
      <c r="E46">
        <v>1</v>
      </c>
      <c r="F46" t="s">
        <v>51</v>
      </c>
      <c r="G46" s="1" t="str">
        <f>HYPERLINK("https://ovidsp.ovid.com/ovidweb.cgi?T=JS&amp;NEWS=n&amp;CSC=Y&amp;PAGE=toc&amp;D=ovft&amp;AN=00062752-000000000-00000","https://ovidsp.ovid.com/ovidweb.cgi?T=JS&amp;NEWS=n&amp;CSC=Y&amp;PAGE=toc&amp;D=ovft&amp;AN=00062752-000000000-00000")</f>
        <v>https://ovidsp.ovid.com/ovidweb.cgi?T=JS&amp;NEWS=n&amp;CSC=Y&amp;PAGE=toc&amp;D=ovft&amp;AN=00062752-000000000-00000</v>
      </c>
      <c r="H46" t="s">
        <v>66</v>
      </c>
    </row>
    <row r="47" spans="1:8" x14ac:dyDescent="0.15">
      <c r="A47" t="s">
        <v>282</v>
      </c>
      <c r="B47">
        <v>10</v>
      </c>
      <c r="C47">
        <v>1</v>
      </c>
      <c r="D47">
        <v>19</v>
      </c>
      <c r="E47">
        <v>1</v>
      </c>
      <c r="F47" t="s">
        <v>51</v>
      </c>
      <c r="G47" s="1" t="str">
        <f>HYPERLINK("https://ovidsp.ovid.com/ovidweb.cgi?T=JS&amp;NEWS=n&amp;CSC=Y&amp;PAGE=toc&amp;D=ovft&amp;AN=01222929-000000000-00000","https://ovidsp.ovid.com/ovidweb.cgi?T=JS&amp;NEWS=n&amp;CSC=Y&amp;PAGE=toc&amp;D=ovft&amp;AN=01222929-000000000-00000")</f>
        <v>https://ovidsp.ovid.com/ovidweb.cgi?T=JS&amp;NEWS=n&amp;CSC=Y&amp;PAGE=toc&amp;D=ovft&amp;AN=01222929-000000000-00000</v>
      </c>
      <c r="H47" t="s">
        <v>121</v>
      </c>
    </row>
    <row r="48" spans="1:8" x14ac:dyDescent="0.15">
      <c r="A48" t="s">
        <v>319</v>
      </c>
      <c r="B48">
        <v>28</v>
      </c>
      <c r="C48">
        <v>1</v>
      </c>
      <c r="D48">
        <v>37</v>
      </c>
      <c r="E48">
        <v>1</v>
      </c>
      <c r="F48" t="s">
        <v>256</v>
      </c>
      <c r="G48" s="1" t="str">
        <f>HYPERLINK("https://ovidsp.ovid.com/ovidweb.cgi?T=JS&amp;NEWS=n&amp;CSC=Y&amp;PAGE=toc&amp;D=ovft&amp;AN=00001432-000000000-00000","https://ovidsp.ovid.com/ovidweb.cgi?T=JS&amp;NEWS=n&amp;CSC=Y&amp;PAGE=toc&amp;D=ovft&amp;AN=00001432-000000000-00000")</f>
        <v>https://ovidsp.ovid.com/ovidweb.cgi?T=JS&amp;NEWS=n&amp;CSC=Y&amp;PAGE=toc&amp;D=ovft&amp;AN=00001432-000000000-00000</v>
      </c>
      <c r="H48" t="s">
        <v>39</v>
      </c>
    </row>
    <row r="49" spans="1:8" x14ac:dyDescent="0.15">
      <c r="A49" t="s">
        <v>126</v>
      </c>
      <c r="B49">
        <v>26</v>
      </c>
      <c r="C49">
        <v>1</v>
      </c>
      <c r="D49">
        <v>35</v>
      </c>
      <c r="E49">
        <v>1</v>
      </c>
      <c r="F49" t="s">
        <v>256</v>
      </c>
      <c r="G49" s="1" t="str">
        <f>HYPERLINK("https://ovidsp.ovid.com/ovidweb.cgi?T=JS&amp;NEWS=n&amp;CSC=Y&amp;PAGE=toc&amp;D=ovft&amp;AN=00041433-000000000-00000","https://ovidsp.ovid.com/ovidweb.cgi?T=JS&amp;NEWS=n&amp;CSC=Y&amp;PAGE=toc&amp;D=ovft&amp;AN=00041433-000000000-00000")</f>
        <v>https://ovidsp.ovid.com/ovidweb.cgi?T=JS&amp;NEWS=n&amp;CSC=Y&amp;PAGE=toc&amp;D=ovft&amp;AN=00041433-000000000-00000</v>
      </c>
      <c r="H49" t="s">
        <v>140</v>
      </c>
    </row>
    <row r="50" spans="1:8" x14ac:dyDescent="0.15">
      <c r="A50" t="s">
        <v>242</v>
      </c>
      <c r="B50">
        <v>24</v>
      </c>
      <c r="C50">
        <v>1</v>
      </c>
      <c r="D50">
        <v>33</v>
      </c>
      <c r="E50">
        <v>1</v>
      </c>
      <c r="F50" t="s">
        <v>51</v>
      </c>
      <c r="G50" s="1" t="str">
        <f>HYPERLINK("https://ovidsp.ovid.com/ovidweb.cgi?T=JS&amp;NEWS=n&amp;CSC=Y&amp;PAGE=toc&amp;D=ovft&amp;AN=00041552-000000000-00000","https://ovidsp.ovid.com/ovidweb.cgi?T=JS&amp;NEWS=n&amp;CSC=Y&amp;PAGE=toc&amp;D=ovft&amp;AN=00041552-000000000-00000")</f>
        <v>https://ovidsp.ovid.com/ovidweb.cgi?T=JS&amp;NEWS=n&amp;CSC=Y&amp;PAGE=toc&amp;D=ovft&amp;AN=00041552-000000000-00000</v>
      </c>
      <c r="H50" t="s">
        <v>356</v>
      </c>
    </row>
    <row r="51" spans="1:8" x14ac:dyDescent="0.15">
      <c r="A51" t="s">
        <v>233</v>
      </c>
      <c r="B51">
        <v>28</v>
      </c>
      <c r="C51">
        <v>1</v>
      </c>
      <c r="D51">
        <v>37</v>
      </c>
      <c r="E51">
        <v>1</v>
      </c>
      <c r="F51" t="s">
        <v>256</v>
      </c>
      <c r="G51" s="1" t="str">
        <f>HYPERLINK("https://ovidsp.ovid.com/ovidweb.cgi?T=JS&amp;NEWS=n&amp;CSC=Y&amp;PAGE=toc&amp;D=ovft&amp;AN=00019052-000000000-00000","https://ovidsp.ovid.com/ovidweb.cgi?T=JS&amp;NEWS=n&amp;CSC=Y&amp;PAGE=toc&amp;D=ovft&amp;AN=00019052-000000000-00000")</f>
        <v>https://ovidsp.ovid.com/ovidweb.cgi?T=JS&amp;NEWS=n&amp;CSC=Y&amp;PAGE=toc&amp;D=ovft&amp;AN=00019052-000000000-00000</v>
      </c>
      <c r="H51" t="s">
        <v>109</v>
      </c>
    </row>
    <row r="52" spans="1:8" x14ac:dyDescent="0.15">
      <c r="A52" t="s">
        <v>259</v>
      </c>
      <c r="B52">
        <v>27</v>
      </c>
      <c r="C52">
        <v>1</v>
      </c>
      <c r="D52">
        <v>36</v>
      </c>
      <c r="E52">
        <v>1</v>
      </c>
      <c r="F52" t="s">
        <v>256</v>
      </c>
      <c r="G52" s="1" t="str">
        <f>HYPERLINK("https://ovidsp.ovid.com/ovidweb.cgi?T=JS&amp;NEWS=n&amp;CSC=Y&amp;PAGE=toc&amp;D=ovft&amp;AN=00001703-000000000-00000","https://ovidsp.ovid.com/ovidweb.cgi?T=JS&amp;NEWS=n&amp;CSC=Y&amp;PAGE=toc&amp;D=ovft&amp;AN=00001703-000000000-00000")</f>
        <v>https://ovidsp.ovid.com/ovidweb.cgi?T=JS&amp;NEWS=n&amp;CSC=Y&amp;PAGE=toc&amp;D=ovft&amp;AN=00001703-000000000-00000</v>
      </c>
      <c r="H52" t="s">
        <v>57</v>
      </c>
    </row>
    <row r="53" spans="1:8" x14ac:dyDescent="0.15">
      <c r="A53" t="s">
        <v>238</v>
      </c>
      <c r="B53">
        <v>27</v>
      </c>
      <c r="C53">
        <v>1</v>
      </c>
      <c r="D53">
        <v>36</v>
      </c>
      <c r="E53">
        <v>1</v>
      </c>
      <c r="F53" t="s">
        <v>51</v>
      </c>
      <c r="G53" s="1" t="str">
        <f>HYPERLINK("https://ovidsp.ovid.com/ovidweb.cgi?T=JS&amp;NEWS=n&amp;CSC=Y&amp;PAGE=toc&amp;D=ovft&amp;AN=00001622-000000000-00000","https://ovidsp.ovid.com/ovidweb.cgi?T=JS&amp;NEWS=n&amp;CSC=Y&amp;PAGE=toc&amp;D=ovft&amp;AN=00001622-000000000-00000")</f>
        <v>https://ovidsp.ovid.com/ovidweb.cgi?T=JS&amp;NEWS=n&amp;CSC=Y&amp;PAGE=toc&amp;D=ovft&amp;AN=00001622-000000000-00000</v>
      </c>
      <c r="H53" t="s">
        <v>316</v>
      </c>
    </row>
    <row r="54" spans="1:8" x14ac:dyDescent="0.15">
      <c r="A54" t="s">
        <v>249</v>
      </c>
      <c r="B54">
        <v>26</v>
      </c>
      <c r="C54">
        <v>1</v>
      </c>
      <c r="D54">
        <v>34</v>
      </c>
      <c r="E54">
        <v>6</v>
      </c>
      <c r="F54" t="s">
        <v>43</v>
      </c>
      <c r="G54" s="1" t="str">
        <f>HYPERLINK("https://ovidsp.ovid.com/ovidweb.cgi?T=JS&amp;NEWS=n&amp;CSC=Y&amp;PAGE=toc&amp;D=ovft&amp;AN=00055735-000000000-00000","https://ovidsp.ovid.com/ovidweb.cgi?T=JS&amp;NEWS=n&amp;CSC=Y&amp;PAGE=toc&amp;D=ovft&amp;AN=00055735-000000000-00000")</f>
        <v>https://ovidsp.ovid.com/ovidweb.cgi?T=JS&amp;NEWS=n&amp;CSC=Y&amp;PAGE=toc&amp;D=ovft&amp;AN=00055735-000000000-00000</v>
      </c>
      <c r="H54" t="s">
        <v>260</v>
      </c>
    </row>
    <row r="55" spans="1:8" x14ac:dyDescent="0.15">
      <c r="A55" t="s">
        <v>328</v>
      </c>
      <c r="B55">
        <v>20</v>
      </c>
      <c r="C55">
        <v>1</v>
      </c>
      <c r="D55">
        <v>29</v>
      </c>
      <c r="E55">
        <v>1</v>
      </c>
      <c r="F55" t="s">
        <v>256</v>
      </c>
      <c r="G55" s="1" t="str">
        <f>HYPERLINK("https://ovidsp.ovid.com/ovidweb.cgi?T=JS&amp;NEWS=n&amp;CSC=Y&amp;PAGE=toc&amp;D=ovft&amp;AN=00075200-000000000-00000","https://ovidsp.ovid.com/ovidweb.cgi?T=JS&amp;NEWS=n&amp;CSC=Y&amp;PAGE=toc&amp;D=ovft&amp;AN=00075200-000000000-00000")</f>
        <v>https://ovidsp.ovid.com/ovidweb.cgi?T=JS&amp;NEWS=n&amp;CSC=Y&amp;PAGE=toc&amp;D=ovft&amp;AN=00075200-000000000-00000</v>
      </c>
      <c r="H55" t="s">
        <v>184</v>
      </c>
    </row>
    <row r="56" spans="1:8" x14ac:dyDescent="0.15">
      <c r="A56" t="s">
        <v>102</v>
      </c>
      <c r="B56">
        <v>23</v>
      </c>
      <c r="C56">
        <v>1</v>
      </c>
      <c r="D56">
        <v>32</v>
      </c>
      <c r="E56">
        <v>1</v>
      </c>
      <c r="F56" t="s">
        <v>256</v>
      </c>
      <c r="G56" s="1" t="str">
        <f>HYPERLINK("https://ovidsp.ovid.com/ovidweb.cgi?T=JS&amp;NEWS=n&amp;CSC=Y&amp;PAGE=toc&amp;D=ovft&amp;AN=00020840-000000000-00000","https://ovidsp.ovid.com/ovidweb.cgi?T=JS&amp;NEWS=n&amp;CSC=Y&amp;PAGE=toc&amp;D=ovft&amp;AN=00020840-000000000-00000")</f>
        <v>https://ovidsp.ovid.com/ovidweb.cgi?T=JS&amp;NEWS=n&amp;CSC=Y&amp;PAGE=toc&amp;D=ovft&amp;AN=00020840-000000000-00000</v>
      </c>
      <c r="H56" t="s">
        <v>122</v>
      </c>
    </row>
    <row r="57" spans="1:8" x14ac:dyDescent="0.15">
      <c r="A57" t="s">
        <v>44</v>
      </c>
      <c r="B57">
        <v>27</v>
      </c>
      <c r="C57">
        <v>1</v>
      </c>
      <c r="D57">
        <v>36</v>
      </c>
      <c r="E57">
        <v>1</v>
      </c>
      <c r="F57" t="s">
        <v>256</v>
      </c>
      <c r="G57" s="1" t="str">
        <f>HYPERLINK("https://ovidsp.ovid.com/ovidweb.cgi?T=JS&amp;NEWS=n&amp;CSC=Y&amp;PAGE=toc&amp;D=ovft&amp;AN=00008480-000000000-00000","https://ovidsp.ovid.com/ovidweb.cgi?T=JS&amp;NEWS=n&amp;CSC=Y&amp;PAGE=toc&amp;D=ovft&amp;AN=00008480-000000000-00000")</f>
        <v>https://ovidsp.ovid.com/ovidweb.cgi?T=JS&amp;NEWS=n&amp;CSC=Y&amp;PAGE=toc&amp;D=ovft&amp;AN=00008480-000000000-00000</v>
      </c>
      <c r="H57" t="s">
        <v>187</v>
      </c>
    </row>
    <row r="58" spans="1:8" x14ac:dyDescent="0.15">
      <c r="A58" t="s">
        <v>177</v>
      </c>
      <c r="B58">
        <v>28</v>
      </c>
      <c r="C58">
        <v>1</v>
      </c>
      <c r="D58">
        <v>37</v>
      </c>
      <c r="E58">
        <v>1</v>
      </c>
      <c r="F58" t="s">
        <v>51</v>
      </c>
      <c r="G58" s="1" t="str">
        <f>HYPERLINK("https://ovidsp.ovid.com/ovidweb.cgi?T=JS&amp;NEWS=n&amp;CSC=Y&amp;PAGE=toc&amp;D=ovft&amp;AN=00001504-000000000-00000","https://ovidsp.ovid.com/ovidweb.cgi?T=JS&amp;NEWS=n&amp;CSC=Y&amp;PAGE=toc&amp;D=ovft&amp;AN=00001504-000000000-00000")</f>
        <v>https://ovidsp.ovid.com/ovidweb.cgi?T=JS&amp;NEWS=n&amp;CSC=Y&amp;PAGE=toc&amp;D=ovft&amp;AN=00001504-000000000-00000</v>
      </c>
      <c r="H58" t="s">
        <v>100</v>
      </c>
    </row>
    <row r="59" spans="1:8" x14ac:dyDescent="0.15">
      <c r="A59" t="s">
        <v>84</v>
      </c>
      <c r="B59">
        <v>21</v>
      </c>
      <c r="C59">
        <v>1</v>
      </c>
      <c r="D59">
        <v>30</v>
      </c>
      <c r="E59">
        <v>1</v>
      </c>
      <c r="F59" t="s">
        <v>51</v>
      </c>
      <c r="G59" s="1" t="str">
        <f>HYPERLINK("https://ovidsp.ovid.com/ovidweb.cgi?T=JS&amp;NEWS=n&amp;CSC=Y&amp;PAGE=toc&amp;D=ovft&amp;AN=00063198-000000000-00000","https://ovidsp.ovid.com/ovidweb.cgi?T=JS&amp;NEWS=n&amp;CSC=Y&amp;PAGE=toc&amp;D=ovft&amp;AN=00063198-000000000-00000")</f>
        <v>https://ovidsp.ovid.com/ovidweb.cgi?T=JS&amp;NEWS=n&amp;CSC=Y&amp;PAGE=toc&amp;D=ovft&amp;AN=00063198-000000000-00000</v>
      </c>
      <c r="H59" t="s">
        <v>152</v>
      </c>
    </row>
    <row r="60" spans="1:8" x14ac:dyDescent="0.15">
      <c r="A60" t="s">
        <v>26</v>
      </c>
      <c r="B60">
        <v>27</v>
      </c>
      <c r="C60">
        <v>1</v>
      </c>
      <c r="D60">
        <v>36</v>
      </c>
      <c r="E60">
        <v>1</v>
      </c>
      <c r="F60" t="s">
        <v>51</v>
      </c>
      <c r="G60" s="1" t="str">
        <f>HYPERLINK("https://ovidsp.ovid.com/ovidweb.cgi?T=JS&amp;NEWS=n&amp;CSC=Y&amp;PAGE=toc&amp;D=ovft&amp;AN=00002281-000000000-00000","https://ovidsp.ovid.com/ovidweb.cgi?T=JS&amp;NEWS=n&amp;CSC=Y&amp;PAGE=toc&amp;D=ovft&amp;AN=00002281-000000000-00000")</f>
        <v>https://ovidsp.ovid.com/ovidweb.cgi?T=JS&amp;NEWS=n&amp;CSC=Y&amp;PAGE=toc&amp;D=ovft&amp;AN=00002281-000000000-00000</v>
      </c>
      <c r="H60" t="s">
        <v>77</v>
      </c>
    </row>
    <row r="61" spans="1:8" x14ac:dyDescent="0.15">
      <c r="A61" t="s">
        <v>67</v>
      </c>
      <c r="B61">
        <v>9</v>
      </c>
      <c r="C61">
        <v>1</v>
      </c>
      <c r="D61">
        <v>17</v>
      </c>
      <c r="E61">
        <v>4</v>
      </c>
      <c r="F61" t="s">
        <v>94</v>
      </c>
      <c r="G61" s="1" t="str">
        <f>HYPERLINK("https://ovidsp.ovid.com/ovidweb.cgi?T=JS&amp;NEWS=n&amp;CSC=Y&amp;PAGE=toc&amp;D=ovft&amp;AN=01263393-000000000-00000","https://ovidsp.ovid.com/ovidweb.cgi?T=JS&amp;NEWS=n&amp;CSC=Y&amp;PAGE=toc&amp;D=ovft&amp;AN=01263393-000000000-00000")</f>
        <v>https://ovidsp.ovid.com/ovidweb.cgi?T=JS&amp;NEWS=n&amp;CSC=Y&amp;PAGE=toc&amp;D=ovft&amp;AN=01263393-000000000-00000</v>
      </c>
      <c r="H61" t="s">
        <v>40</v>
      </c>
    </row>
    <row r="62" spans="1:8" x14ac:dyDescent="0.15">
      <c r="A62" t="s">
        <v>339</v>
      </c>
      <c r="B62">
        <v>25</v>
      </c>
      <c r="C62">
        <v>1</v>
      </c>
      <c r="D62">
        <v>34</v>
      </c>
      <c r="E62">
        <v>1</v>
      </c>
      <c r="F62" t="s">
        <v>51</v>
      </c>
      <c r="G62" s="1" t="str">
        <f>HYPERLINK("https://ovidsp.ovid.com/ovidweb.cgi?T=JS&amp;NEWS=n&amp;CSC=Y&amp;PAGE=toc&amp;D=ovft&amp;AN=00042307-000000000-00000","https://ovidsp.ovid.com/ovidweb.cgi?T=JS&amp;NEWS=n&amp;CSC=Y&amp;PAGE=toc&amp;D=ovft&amp;AN=00042307-000000000-00000")</f>
        <v>https://ovidsp.ovid.com/ovidweb.cgi?T=JS&amp;NEWS=n&amp;CSC=Y&amp;PAGE=toc&amp;D=ovft&amp;AN=00042307-000000000-00000</v>
      </c>
      <c r="H62" t="s">
        <v>344</v>
      </c>
    </row>
    <row r="63" spans="1:8" x14ac:dyDescent="0.15">
      <c r="A63" t="s">
        <v>129</v>
      </c>
      <c r="B63">
        <v>26</v>
      </c>
      <c r="C63">
        <v>1</v>
      </c>
      <c r="D63">
        <v>35</v>
      </c>
      <c r="E63">
        <v>1</v>
      </c>
      <c r="F63" t="s">
        <v>51</v>
      </c>
      <c r="G63" s="1" t="str">
        <f>HYPERLINK("https://ovidsp.ovid.com/ovidweb.cgi?T=JS&amp;NEWS=n&amp;CSC=Y&amp;PAGE=toc&amp;D=ovft&amp;AN=01337441-000000000-00000","https://ovidsp.ovid.com/ovidweb.cgi?T=JS&amp;NEWS=n&amp;CSC=Y&amp;PAGE=toc&amp;D=ovft&amp;AN=01337441-000000000-00000")</f>
        <v>https://ovidsp.ovid.com/ovidweb.cgi?T=JS&amp;NEWS=n&amp;CSC=Y&amp;PAGE=toc&amp;D=ovft&amp;AN=01337441-000000000-00000</v>
      </c>
      <c r="H63" t="s">
        <v>357</v>
      </c>
    </row>
    <row r="64" spans="1:8" x14ac:dyDescent="0.15">
      <c r="A64" t="s">
        <v>300</v>
      </c>
      <c r="B64">
        <v>41</v>
      </c>
      <c r="C64">
        <v>1</v>
      </c>
      <c r="D64">
        <v>50</v>
      </c>
      <c r="E64">
        <v>1</v>
      </c>
      <c r="F64" t="s">
        <v>51</v>
      </c>
      <c r="G64" s="1" t="str">
        <f>HYPERLINK("https://ovidsp.ovid.com/ovidweb.cgi?T=JS&amp;NEWS=n&amp;CSC=Y&amp;PAGE=toc&amp;D=ovft&amp;AN=00042728-000000000-00000","https://ovidsp.ovid.com/ovidweb.cgi?T=JS&amp;NEWS=n&amp;CSC=Y&amp;PAGE=toc&amp;D=ovft&amp;AN=00042728-000000000-00000")</f>
        <v>https://ovidsp.ovid.com/ovidweb.cgi?T=JS&amp;NEWS=n&amp;CSC=Y&amp;PAGE=toc&amp;D=ovft&amp;AN=00042728-000000000-00000</v>
      </c>
      <c r="H64" t="s">
        <v>345</v>
      </c>
    </row>
    <row r="65" spans="1:8" x14ac:dyDescent="0.15">
      <c r="A65" t="s">
        <v>151</v>
      </c>
      <c r="B65">
        <v>34</v>
      </c>
      <c r="C65">
        <v>1</v>
      </c>
      <c r="D65">
        <v>43</v>
      </c>
      <c r="E65">
        <v>1</v>
      </c>
      <c r="F65" t="s">
        <v>51</v>
      </c>
      <c r="G65" s="1" t="str">
        <f>HYPERLINK("https://ovidsp.ovid.com/ovidweb.cgi?T=JS&amp;NEWS=n&amp;CSC=Y&amp;PAGE=toc&amp;D=ovft&amp;AN=00003465-000000000-00000","https://ovidsp.ovid.com/ovidweb.cgi?T=JS&amp;NEWS=n&amp;CSC=Y&amp;PAGE=toc&amp;D=ovft&amp;AN=00003465-000000000-00000")</f>
        <v>https://ovidsp.ovid.com/ovidweb.cgi?T=JS&amp;NEWS=n&amp;CSC=Y&amp;PAGE=toc&amp;D=ovft&amp;AN=00003465-000000000-00000</v>
      </c>
      <c r="H65" t="s">
        <v>80</v>
      </c>
    </row>
    <row r="66" spans="1:8" x14ac:dyDescent="0.15">
      <c r="A66" t="s">
        <v>10</v>
      </c>
      <c r="B66">
        <v>37</v>
      </c>
      <c r="C66">
        <v>1</v>
      </c>
      <c r="D66">
        <v>46</v>
      </c>
      <c r="E66" t="s">
        <v>346</v>
      </c>
      <c r="F66" t="s">
        <v>95</v>
      </c>
      <c r="G66" s="1" t="str">
        <f>HYPERLINK("https://ovidsp.ovid.com/ovidweb.cgi?T=JS&amp;NEWS=n&amp;CSC=Y&amp;PAGE=toc&amp;D=ovft&amp;AN=00132981-000000000-00000","https://ovidsp.ovid.com/ovidweb.cgi?T=JS&amp;NEWS=n&amp;CSC=Y&amp;PAGE=toc&amp;D=ovft&amp;AN=00132981-000000000-00000")</f>
        <v>https://ovidsp.ovid.com/ovidweb.cgi?T=JS&amp;NEWS=n&amp;CSC=Y&amp;PAGE=toc&amp;D=ovft&amp;AN=00132981-000000000-00000</v>
      </c>
      <c r="H66" t="s">
        <v>290</v>
      </c>
    </row>
    <row r="67" spans="1:8" x14ac:dyDescent="0.15">
      <c r="A67" t="s">
        <v>230</v>
      </c>
      <c r="B67">
        <v>26</v>
      </c>
      <c r="C67">
        <v>1</v>
      </c>
      <c r="D67">
        <v>35</v>
      </c>
      <c r="E67">
        <v>1</v>
      </c>
      <c r="F67" t="s">
        <v>51</v>
      </c>
      <c r="G67" s="1" t="str">
        <f>HYPERLINK("https://ovidsp.ovid.com/ovidweb.cgi?T=JS&amp;NEWS=n&amp;CSC=Y&amp;PAGE=toc&amp;D=ovft&amp;AN=00001648-000000000-00000","https://ovidsp.ovid.com/ovidweb.cgi?T=JS&amp;NEWS=n&amp;CSC=Y&amp;PAGE=toc&amp;D=ovft&amp;AN=00001648-000000000-00000")</f>
        <v>https://ovidsp.ovid.com/ovidweb.cgi?T=JS&amp;NEWS=n&amp;CSC=Y&amp;PAGE=toc&amp;D=ovft&amp;AN=00001648-000000000-00000</v>
      </c>
      <c r="H67" t="s">
        <v>138</v>
      </c>
    </row>
    <row r="68" spans="1:8" x14ac:dyDescent="0.15">
      <c r="A68" t="s">
        <v>228</v>
      </c>
      <c r="B68">
        <v>24</v>
      </c>
      <c r="C68">
        <v>1</v>
      </c>
      <c r="D68">
        <v>33</v>
      </c>
      <c r="E68">
        <v>1</v>
      </c>
      <c r="F68" t="s">
        <v>51</v>
      </c>
      <c r="G68" s="1" t="str">
        <f>HYPERLINK("https://ovidsp.ovid.com/ovidweb.cgi?T=JS&amp;NEWS=n&amp;CSC=Y&amp;PAGE=toc&amp;D=ovft&amp;AN=00008469-000000000-00000","https://ovidsp.ovid.com/ovidweb.cgi?T=JS&amp;NEWS=n&amp;CSC=Y&amp;PAGE=toc&amp;D=ovft&amp;AN=00008469-000000000-00000")</f>
        <v>https://ovidsp.ovid.com/ovidweb.cgi?T=JS&amp;NEWS=n&amp;CSC=Y&amp;PAGE=toc&amp;D=ovft&amp;AN=00008469-000000000-00000</v>
      </c>
      <c r="H68" t="s">
        <v>240</v>
      </c>
    </row>
    <row r="69" spans="1:8" x14ac:dyDescent="0.15">
      <c r="A69" t="s">
        <v>32</v>
      </c>
      <c r="B69">
        <v>22</v>
      </c>
      <c r="C69">
        <v>2</v>
      </c>
      <c r="D69">
        <v>31</v>
      </c>
      <c r="E69">
        <v>1</v>
      </c>
      <c r="F69" t="s">
        <v>92</v>
      </c>
      <c r="G69" s="1" t="str">
        <f>HYPERLINK("https://ovidsp.ovid.com/ovidweb.cgi?T=JS&amp;NEWS=n&amp;CSC=Y&amp;PAGE=toc&amp;D=ovft&amp;AN=00063110-000000000-00000","https://ovidsp.ovid.com/ovidweb.cgi?T=JS&amp;NEWS=n&amp;CSC=Y&amp;PAGE=toc&amp;D=ovft&amp;AN=00063110-000000000-00000")</f>
        <v>https://ovidsp.ovid.com/ovidweb.cgi?T=JS&amp;NEWS=n&amp;CSC=Y&amp;PAGE=toc&amp;D=ovft&amp;AN=00063110-000000000-00000</v>
      </c>
      <c r="H69" t="s">
        <v>15</v>
      </c>
    </row>
    <row r="70" spans="1:8" x14ac:dyDescent="0.15">
      <c r="A70" t="s">
        <v>192</v>
      </c>
      <c r="B70">
        <v>27</v>
      </c>
      <c r="C70">
        <v>1</v>
      </c>
      <c r="D70">
        <v>36</v>
      </c>
      <c r="E70">
        <v>2</v>
      </c>
      <c r="F70" t="s">
        <v>288</v>
      </c>
      <c r="G70" s="1" t="str">
        <f>HYPERLINK("https://ovidsp.ovid.com/ovidweb.cgi?T=JS&amp;NEWS=n&amp;CSC=Y&amp;PAGE=toc&amp;D=ovft&amp;AN=00042737-000000000-00000","https://ovidsp.ovid.com/ovidweb.cgi?T=JS&amp;NEWS=n&amp;CSC=Y&amp;PAGE=toc&amp;D=ovft&amp;AN=00042737-000000000-00000")</f>
        <v>https://ovidsp.ovid.com/ovidweb.cgi?T=JS&amp;NEWS=n&amp;CSC=Y&amp;PAGE=toc&amp;D=ovft&amp;AN=00042737-000000000-00000</v>
      </c>
      <c r="H70" t="s">
        <v>292</v>
      </c>
    </row>
    <row r="71" spans="1:8" x14ac:dyDescent="0.15">
      <c r="A71" t="s">
        <v>327</v>
      </c>
      <c r="B71">
        <v>43</v>
      </c>
      <c r="C71">
        <v>1</v>
      </c>
      <c r="D71">
        <v>52</v>
      </c>
      <c r="E71">
        <v>1</v>
      </c>
      <c r="F71" t="s">
        <v>51</v>
      </c>
      <c r="G71" s="1" t="str">
        <f>HYPERLINK("https://ovidsp.ovid.com/ovidweb.cgi?T=JS&amp;NEWS=n&amp;CSC=Y&amp;PAGE=toc&amp;D=ovft&amp;AN=00003677-000000000-00000","https://ovidsp.ovid.com/ovidweb.cgi?T=JS&amp;NEWS=n&amp;CSC=Y&amp;PAGE=toc&amp;D=ovft&amp;AN=00003677-000000000-00000")</f>
        <v>https://ovidsp.ovid.com/ovidweb.cgi?T=JS&amp;NEWS=n&amp;CSC=Y&amp;PAGE=toc&amp;D=ovft&amp;AN=00003677-000000000-00000</v>
      </c>
      <c r="H71" t="s">
        <v>17</v>
      </c>
    </row>
    <row r="72" spans="1:8" x14ac:dyDescent="0.15">
      <c r="A72" t="s">
        <v>277</v>
      </c>
      <c r="B72">
        <v>38</v>
      </c>
      <c r="C72">
        <v>1</v>
      </c>
      <c r="D72">
        <v>47</v>
      </c>
      <c r="E72">
        <v>1</v>
      </c>
      <c r="F72" t="s">
        <v>51</v>
      </c>
      <c r="G72" s="1" t="str">
        <f>HYPERLINK("https://ovidsp.ovid.com/ovidweb.cgi?T=JS&amp;NEWS=n&amp;CSC=Y&amp;PAGE=toc&amp;D=ovft&amp;AN=00003727-000000000-00000","https://ovidsp.ovid.com/ovidweb.cgi?T=JS&amp;NEWS=n&amp;CSC=Y&amp;PAGE=toc&amp;D=ovft&amp;AN=00003727-000000000-00000")</f>
        <v>https://ovidsp.ovid.com/ovidweb.cgi?T=JS&amp;NEWS=n&amp;CSC=Y&amp;PAGE=toc&amp;D=ovft&amp;AN=00003727-000000000-00000</v>
      </c>
      <c r="H72" t="s">
        <v>331</v>
      </c>
    </row>
    <row r="73" spans="1:8" x14ac:dyDescent="0.15">
      <c r="A73" t="s">
        <v>119</v>
      </c>
      <c r="B73">
        <v>21</v>
      </c>
      <c r="C73">
        <v>1</v>
      </c>
      <c r="D73">
        <v>28</v>
      </c>
      <c r="E73">
        <v>7</v>
      </c>
      <c r="F73" t="s">
        <v>296</v>
      </c>
      <c r="G73" s="1" t="str">
        <f>HYPERLINK("https://ovidsp.ovid.com/ovidweb.cgi?T=JS&amp;NEWS=n&amp;CSC=Y&amp;PAGE=toc&amp;D=ovft&amp;AN=01436319-000000000-00000","https://ovidsp.ovid.com/ovidweb.cgi?T=JS&amp;NEWS=n&amp;CSC=Y&amp;PAGE=toc&amp;D=ovft&amp;AN=01436319-000000000-00000")</f>
        <v>https://ovidsp.ovid.com/ovidweb.cgi?T=JS&amp;NEWS=n&amp;CSC=Y&amp;PAGE=toc&amp;D=ovft&amp;AN=01436319-000000000-00000</v>
      </c>
      <c r="H73" t="s">
        <v>294</v>
      </c>
    </row>
    <row r="74" spans="1:8" x14ac:dyDescent="0.15">
      <c r="A74" t="s">
        <v>191</v>
      </c>
      <c r="B74">
        <v>40</v>
      </c>
      <c r="C74">
        <v>1</v>
      </c>
      <c r="D74">
        <v>49</v>
      </c>
      <c r="E74">
        <v>1</v>
      </c>
      <c r="F74" t="s">
        <v>51</v>
      </c>
      <c r="G74" s="1" t="str">
        <f>HYPERLINK("https://ovidsp.ovid.com/ovidweb.cgi?T=JS&amp;NEWS=n&amp;CSC=Y&amp;PAGE=toc&amp;D=ovft&amp;AN=00004010-000000000-00000","https://ovidsp.ovid.com/ovidweb.cgi?T=JS&amp;NEWS=n&amp;CSC=Y&amp;PAGE=toc&amp;D=ovft&amp;AN=00004010-000000000-00000")</f>
        <v>https://ovidsp.ovid.com/ovidweb.cgi?T=JS&amp;NEWS=n&amp;CSC=Y&amp;PAGE=toc&amp;D=ovft&amp;AN=00004010-000000000-00000</v>
      </c>
      <c r="H74" t="s">
        <v>264</v>
      </c>
    </row>
    <row r="75" spans="1:8" x14ac:dyDescent="0.15">
      <c r="A75" t="s">
        <v>347</v>
      </c>
      <c r="B75">
        <v>29</v>
      </c>
      <c r="C75">
        <v>1</v>
      </c>
      <c r="D75">
        <v>38</v>
      </c>
      <c r="E75">
        <v>1</v>
      </c>
      <c r="F75" t="s">
        <v>51</v>
      </c>
      <c r="G75" s="1" t="str">
        <f>HYPERLINK("https://ovidsp.ovid.com/ovidweb.cgi?T=JS&amp;NEWS=n&amp;CSC=Y&amp;PAGE=toc&amp;D=ovft&amp;AN=00004650-000000000-00000","https://ovidsp.ovid.com/ovidweb.cgi?T=JS&amp;NEWS=n&amp;CSC=Y&amp;PAGE=toc&amp;D=ovft&amp;AN=00004650-000000000-00000")</f>
        <v>https://ovidsp.ovid.com/ovidweb.cgi?T=JS&amp;NEWS=n&amp;CSC=Y&amp;PAGE=toc&amp;D=ovft&amp;AN=00004650-000000000-00000</v>
      </c>
      <c r="H75" t="s">
        <v>108</v>
      </c>
    </row>
    <row r="76" spans="1:8" x14ac:dyDescent="0.15">
      <c r="A76" t="s">
        <v>46</v>
      </c>
      <c r="B76">
        <v>33</v>
      </c>
      <c r="C76">
        <v>1</v>
      </c>
      <c r="D76">
        <v>42</v>
      </c>
      <c r="E76">
        <v>1</v>
      </c>
      <c r="F76" t="s">
        <v>51</v>
      </c>
      <c r="G76" s="1" t="str">
        <f>HYPERLINK("https://ovidsp.ovid.com/ovidweb.cgi?T=JS&amp;NEWS=n&amp;CSC=Y&amp;PAGE=toc&amp;D=ovft&amp;AN=01845097-000000000-00000","https://ovidsp.ovid.com/ovidweb.cgi?T=JS&amp;NEWS=n&amp;CSC=Y&amp;PAGE=toc&amp;D=ovft&amp;AN=01845097-000000000-00000")</f>
        <v>https://ovidsp.ovid.com/ovidweb.cgi?T=JS&amp;NEWS=n&amp;CSC=Y&amp;PAGE=toc&amp;D=ovft&amp;AN=01845097-000000000-00000</v>
      </c>
      <c r="H76" t="s">
        <v>135</v>
      </c>
    </row>
    <row r="77" spans="1:8" x14ac:dyDescent="0.15">
      <c r="A77" t="s">
        <v>231</v>
      </c>
      <c r="B77">
        <v>28</v>
      </c>
      <c r="C77">
        <v>1</v>
      </c>
      <c r="D77">
        <v>37</v>
      </c>
      <c r="E77">
        <v>1</v>
      </c>
      <c r="F77" t="s">
        <v>51</v>
      </c>
      <c r="G77" s="1" t="str">
        <f>HYPERLINK("https://ovidsp.ovid.com/ovidweb.cgi?T=JS&amp;NEWS=n&amp;CSC=Y&amp;PAGE=toc&amp;D=ovft&amp;AN=00001163-000000000-00000","https://ovidsp.ovid.com/ovidweb.cgi?T=JS&amp;NEWS=n&amp;CSC=Y&amp;PAGE=toc&amp;D=ovft&amp;AN=00001163-000000000-00000")</f>
        <v>https://ovidsp.ovid.com/ovidweb.cgi?T=JS&amp;NEWS=n&amp;CSC=Y&amp;PAGE=toc&amp;D=ovft&amp;AN=00001163-000000000-00000</v>
      </c>
      <c r="H77" t="s">
        <v>64</v>
      </c>
    </row>
    <row r="78" spans="1:8" x14ac:dyDescent="0.15">
      <c r="A78" t="s">
        <v>105</v>
      </c>
      <c r="B78">
        <v>23</v>
      </c>
      <c r="C78">
        <v>1</v>
      </c>
      <c r="D78">
        <v>22</v>
      </c>
      <c r="E78">
        <v>2</v>
      </c>
      <c r="F78" t="s">
        <v>265</v>
      </c>
      <c r="G78" s="1" t="str">
        <f>HYPERLINK("https://ovidsp.ovid.com/ovidweb.cgi?T=JS&amp;NEWS=n&amp;CSC=Y&amp;PAGE=toc&amp;D=ovft&amp;AN=00019048-000000000-00000","https://ovidsp.ovid.com/ovidweb.cgi?T=JS&amp;NEWS=n&amp;CSC=Y&amp;PAGE=toc&amp;D=ovft&amp;AN=00019048-000000000-00000")</f>
        <v>https://ovidsp.ovid.com/ovidweb.cgi?T=JS&amp;NEWS=n&amp;CSC=Y&amp;PAGE=toc&amp;D=ovft&amp;AN=00019048-000000000-00000</v>
      </c>
      <c r="H78" t="s">
        <v>301</v>
      </c>
    </row>
    <row r="79" spans="1:8" x14ac:dyDescent="0.15">
      <c r="A79" t="s">
        <v>343</v>
      </c>
      <c r="B79">
        <v>53</v>
      </c>
      <c r="C79">
        <v>1</v>
      </c>
      <c r="D79">
        <v>62</v>
      </c>
      <c r="E79">
        <v>1</v>
      </c>
      <c r="F79" t="s">
        <v>51</v>
      </c>
      <c r="G79" s="1" t="str">
        <f>HYPERLINK("https://ovidsp.ovid.com/ovidweb.cgi?T=JS&amp;NEWS=n&amp;CSC=Y&amp;PAGE=toc&amp;D=ovft&amp;AN=00004311-000000000-00000","https://ovidsp.ovid.com/ovidweb.cgi?T=JS&amp;NEWS=n&amp;CSC=Y&amp;PAGE=toc&amp;D=ovft&amp;AN=00004311-000000000-00000")</f>
        <v>https://ovidsp.ovid.com/ovidweb.cgi?T=JS&amp;NEWS=n&amp;CSC=Y&amp;PAGE=toc&amp;D=ovft&amp;AN=00004311-000000000-00000</v>
      </c>
      <c r="H79" t="s">
        <v>93</v>
      </c>
    </row>
    <row r="80" spans="1:8" x14ac:dyDescent="0.15">
      <c r="A80" t="s">
        <v>88</v>
      </c>
      <c r="B80">
        <v>30</v>
      </c>
      <c r="C80">
        <v>1</v>
      </c>
      <c r="D80">
        <v>39</v>
      </c>
      <c r="E80">
        <v>1</v>
      </c>
      <c r="F80" t="s">
        <v>51</v>
      </c>
      <c r="G80" s="1" t="str">
        <f>HYPERLINK("https://ovidsp.ovid.com/ovidweb.cgi?T=JS&amp;NEWS=n&amp;CSC=Y&amp;PAGE=toc&amp;D=ovft&amp;AN=00004850-000000000-00000","https://ovidsp.ovid.com/ovidweb.cgi?T=JS&amp;NEWS=n&amp;CSC=Y&amp;PAGE=toc&amp;D=ovft&amp;AN=00004850-000000000-00000")</f>
        <v>https://ovidsp.ovid.com/ovidweb.cgi?T=JS&amp;NEWS=n&amp;CSC=Y&amp;PAGE=toc&amp;D=ovft&amp;AN=00004850-000000000-00000</v>
      </c>
      <c r="H80" t="s">
        <v>355</v>
      </c>
    </row>
    <row r="81" spans="1:8" x14ac:dyDescent="0.15">
      <c r="A81" t="s">
        <v>174</v>
      </c>
      <c r="B81">
        <v>38</v>
      </c>
      <c r="C81">
        <v>1</v>
      </c>
      <c r="D81">
        <v>46</v>
      </c>
      <c r="E81">
        <v>4</v>
      </c>
      <c r="F81" t="s">
        <v>94</v>
      </c>
      <c r="G81" s="1" t="str">
        <f>HYPERLINK("https://ovidsp.ovid.com/ovidweb.cgi?T=JS&amp;NEWS=n&amp;CSC=Y&amp;PAGE=toc&amp;D=ovft&amp;AN=00004356-000000000-00000","https://ovidsp.ovid.com/ovidweb.cgi?T=JS&amp;NEWS=n&amp;CSC=Y&amp;PAGE=toc&amp;D=ovft&amp;AN=00004356-000000000-00000")</f>
        <v>https://ovidsp.ovid.com/ovidweb.cgi?T=JS&amp;NEWS=n&amp;CSC=Y&amp;PAGE=toc&amp;D=ovft&amp;AN=00004356-000000000-00000</v>
      </c>
      <c r="H81" t="s">
        <v>303</v>
      </c>
    </row>
    <row r="82" spans="1:8" x14ac:dyDescent="0.15">
      <c r="A82" t="s">
        <v>258</v>
      </c>
      <c r="B82">
        <v>55</v>
      </c>
      <c r="C82">
        <v>1</v>
      </c>
      <c r="D82">
        <v>64</v>
      </c>
      <c r="E82">
        <v>1</v>
      </c>
      <c r="F82" t="s">
        <v>51</v>
      </c>
      <c r="G82" s="1" t="str">
        <f>HYPERLINK("https://ovidsp.ovid.com/ovidweb.cgi?T=JS&amp;NEWS=n&amp;CSC=Y&amp;PAGE=toc&amp;D=ovft&amp;AN=00004397-000000000-00000","https://ovidsp.ovid.com/ovidweb.cgi?T=JS&amp;NEWS=n&amp;CSC=Y&amp;PAGE=toc&amp;D=ovft&amp;AN=00004397-000000000-00000")</f>
        <v>https://ovidsp.ovid.com/ovidweb.cgi?T=JS&amp;NEWS=n&amp;CSC=Y&amp;PAGE=toc&amp;D=ovft&amp;AN=00004397-000000000-00000</v>
      </c>
      <c r="H82" t="s">
        <v>37</v>
      </c>
    </row>
    <row r="83" spans="1:8" x14ac:dyDescent="0.15">
      <c r="A83" t="s">
        <v>251</v>
      </c>
      <c r="B83">
        <v>50</v>
      </c>
      <c r="C83">
        <v>1</v>
      </c>
      <c r="D83">
        <v>59</v>
      </c>
      <c r="E83">
        <v>2</v>
      </c>
      <c r="F83" t="s">
        <v>288</v>
      </c>
      <c r="G83" s="1" t="str">
        <f>HYPERLINK("https://ovidsp.ovid.com/ovidweb.cgi?T=JS&amp;NEWS=n&amp;CSC=Y&amp;PAGE=toc&amp;D=ovft&amp;AN=00004424-000000000-00000","https://ovidsp.ovid.com/ovidweb.cgi?T=JS&amp;NEWS=n&amp;CSC=Y&amp;PAGE=toc&amp;D=ovft&amp;AN=00004424-000000000-00000")</f>
        <v>https://ovidsp.ovid.com/ovidweb.cgi?T=JS&amp;NEWS=n&amp;CSC=Y&amp;PAGE=toc&amp;D=ovft&amp;AN=00004424-000000000-00000</v>
      </c>
      <c r="H83" t="s">
        <v>131</v>
      </c>
    </row>
    <row r="84" spans="1:8" x14ac:dyDescent="0.15">
      <c r="A84" t="s">
        <v>206</v>
      </c>
      <c r="B84">
        <v>68</v>
      </c>
      <c r="C84">
        <v>1</v>
      </c>
      <c r="D84">
        <v>95</v>
      </c>
      <c r="E84">
        <v>2</v>
      </c>
      <c r="F84" t="s">
        <v>288</v>
      </c>
      <c r="G84" s="1" t="str">
        <f>HYPERLINK("https://ovidsp.ovid.com/ovidweb.cgi?T=JS&amp;NEWS=n&amp;CSC=Y&amp;PAGE=toc&amp;D=ovft&amp;AN=00126334-000000000-00000","https://ovidsp.ovid.com/ovidweb.cgi?T=JS&amp;NEWS=n&amp;CSC=Y&amp;PAGE=toc&amp;D=ovft&amp;AN=00126334-000000000-00000")</f>
        <v>https://ovidsp.ovid.com/ovidweb.cgi?T=JS&amp;NEWS=n&amp;CSC=Y&amp;PAGE=toc&amp;D=ovft&amp;AN=00126334-000000000-00000</v>
      </c>
      <c r="H84" t="s">
        <v>157</v>
      </c>
    </row>
    <row r="85" spans="1:8" x14ac:dyDescent="0.15">
      <c r="A85" t="s">
        <v>114</v>
      </c>
      <c r="B85">
        <v>21</v>
      </c>
      <c r="C85">
        <v>1</v>
      </c>
      <c r="D85">
        <v>30</v>
      </c>
      <c r="E85">
        <v>1</v>
      </c>
      <c r="F85" t="s">
        <v>51</v>
      </c>
      <c r="G85" s="1" t="str">
        <f>HYPERLINK("https://ovidsp.ovid.com/ovidweb.cgi?T=JS&amp;NEWS=n&amp;CSC=Y&amp;PAGE=toc&amp;D=ovft&amp;AN=00124743-000000000-00000","https://ovidsp.ovid.com/ovidweb.cgi?T=JS&amp;NEWS=n&amp;CSC=Y&amp;PAGE=toc&amp;D=ovft&amp;AN=00124743-000000000-00000")</f>
        <v>https://ovidsp.ovid.com/ovidweb.cgi?T=JS&amp;NEWS=n&amp;CSC=Y&amp;PAGE=toc&amp;D=ovft&amp;AN=00124743-000000000-00000</v>
      </c>
      <c r="H85" t="s">
        <v>127</v>
      </c>
    </row>
    <row r="86" spans="1:8" x14ac:dyDescent="0.15">
      <c r="A86" t="s">
        <v>70</v>
      </c>
      <c r="B86">
        <v>45</v>
      </c>
      <c r="C86">
        <v>1</v>
      </c>
      <c r="D86">
        <v>54</v>
      </c>
      <c r="E86">
        <v>1</v>
      </c>
      <c r="F86" t="s">
        <v>51</v>
      </c>
      <c r="G86" s="1" t="str">
        <f>HYPERLINK("https://ovidsp.ovid.com/ovidweb.cgi?T=JS&amp;NEWS=n&amp;CSC=Y&amp;PAGE=toc&amp;D=ovft&amp;AN=00005110-000000000-00000","https://ovidsp.ovid.com/ovidweb.cgi?T=JS&amp;NEWS=n&amp;CSC=Y&amp;PAGE=toc&amp;D=ovft&amp;AN=00005110-000000000-00000")</f>
        <v>https://ovidsp.ovid.com/ovidweb.cgi?T=JS&amp;NEWS=n&amp;CSC=Y&amp;PAGE=toc&amp;D=ovft&amp;AN=00005110-000000000-00000</v>
      </c>
      <c r="H86" t="s">
        <v>61</v>
      </c>
    </row>
    <row r="87" spans="1:8" x14ac:dyDescent="0.15">
      <c r="A87" t="s">
        <v>132</v>
      </c>
      <c r="B87">
        <v>38</v>
      </c>
      <c r="C87">
        <v>1</v>
      </c>
      <c r="D87">
        <v>47</v>
      </c>
      <c r="E87">
        <v>1</v>
      </c>
      <c r="F87" t="s">
        <v>51</v>
      </c>
      <c r="G87" s="1" t="str">
        <f>HYPERLINK("https://ovidsp.ovid.com/ovidweb.cgi?T=JS&amp;NEWS=n&amp;CSC=Y&amp;PAGE=toc&amp;D=ovft&amp;AN=00004479-000000000-00000","https://ovidsp.ovid.com/ovidweb.cgi?T=JS&amp;NEWS=n&amp;CSC=Y&amp;PAGE=toc&amp;D=ovft&amp;AN=00004479-000000000-00000")</f>
        <v>https://ovidsp.ovid.com/ovidweb.cgi?T=JS&amp;NEWS=n&amp;CSC=Y&amp;PAGE=toc&amp;D=ovft&amp;AN=00004479-000000000-00000</v>
      </c>
      <c r="H87" t="s">
        <v>213</v>
      </c>
    </row>
    <row r="88" spans="1:8" x14ac:dyDescent="0.15">
      <c r="A88" t="s">
        <v>210</v>
      </c>
      <c r="B88">
        <v>22</v>
      </c>
      <c r="C88">
        <v>1</v>
      </c>
      <c r="D88">
        <v>31</v>
      </c>
      <c r="E88">
        <v>1</v>
      </c>
      <c r="F88" t="s">
        <v>51</v>
      </c>
      <c r="G88" s="1" t="str">
        <f>HYPERLINK("https://ovidsp.ovid.com/ovidweb.cgi?T=JS&amp;NEWS=n&amp;CSC=Y&amp;PAGE=toc&amp;D=ovft&amp;AN=01436970-000000000-00000","https://ovidsp.ovid.com/ovidweb.cgi?T=JS&amp;NEWS=n&amp;CSC=Y&amp;PAGE=toc&amp;D=ovft&amp;AN=01436970-000000000-00000")</f>
        <v>https://ovidsp.ovid.com/ovidweb.cgi?T=JS&amp;NEWS=n&amp;CSC=Y&amp;PAGE=toc&amp;D=ovft&amp;AN=01436970-000000000-00000</v>
      </c>
      <c r="H88" t="s">
        <v>110</v>
      </c>
    </row>
    <row r="89" spans="1:8" x14ac:dyDescent="0.15">
      <c r="A89" t="s">
        <v>141</v>
      </c>
      <c r="B89">
        <v>35</v>
      </c>
      <c r="C89">
        <v>1</v>
      </c>
      <c r="D89">
        <v>44</v>
      </c>
      <c r="E89">
        <v>1</v>
      </c>
      <c r="F89" t="s">
        <v>51</v>
      </c>
      <c r="G89" s="1" t="str">
        <f>HYPERLINK("https://ovidsp.ovid.com/ovidweb.cgi?T=JS&amp;NEWS=n&amp;CSC=Y&amp;PAGE=toc&amp;D=ovft&amp;AN=01273116-000000000-00000","https://ovidsp.ovid.com/ovidweb.cgi?T=JS&amp;NEWS=n&amp;CSC=Y&amp;PAGE=toc&amp;D=ovft&amp;AN=01273116-000000000-00000")</f>
        <v>https://ovidsp.ovid.com/ovidweb.cgi?T=JS&amp;NEWS=n&amp;CSC=Y&amp;PAGE=toc&amp;D=ovft&amp;AN=01273116-000000000-00000</v>
      </c>
      <c r="H89" t="s">
        <v>99</v>
      </c>
    </row>
    <row r="90" spans="1:8" x14ac:dyDescent="0.15">
      <c r="A90" t="s">
        <v>284</v>
      </c>
      <c r="B90">
        <v>30</v>
      </c>
      <c r="C90">
        <v>1</v>
      </c>
      <c r="D90">
        <v>39</v>
      </c>
      <c r="E90">
        <v>1</v>
      </c>
      <c r="F90" t="s">
        <v>51</v>
      </c>
      <c r="G90" s="1" t="str">
        <f>HYPERLINK("https://ovidsp.ovid.com/ovidweb.cgi?T=JS&amp;NEWS=n&amp;CSC=Y&amp;PAGE=toc&amp;D=ovft&amp;AN=00005082-000000000-00000","https://ovidsp.ovid.com/ovidweb.cgi?T=JS&amp;NEWS=n&amp;CSC=Y&amp;PAGE=toc&amp;D=ovft&amp;AN=00005082-000000000-00000")</f>
        <v>https://ovidsp.ovid.com/ovidweb.cgi?T=JS&amp;NEWS=n&amp;CSC=Y&amp;PAGE=toc&amp;D=ovft&amp;AN=00005082-000000000-00000</v>
      </c>
      <c r="H90" t="s">
        <v>59</v>
      </c>
    </row>
    <row r="91" spans="1:8" x14ac:dyDescent="0.15">
      <c r="A91" t="s">
        <v>25</v>
      </c>
      <c r="B91">
        <v>65</v>
      </c>
      <c r="C91">
        <v>1</v>
      </c>
      <c r="D91">
        <v>83</v>
      </c>
      <c r="E91">
        <v>1</v>
      </c>
      <c r="F91" t="s">
        <v>51</v>
      </c>
      <c r="G91" s="1" t="str">
        <f>HYPERLINK("https://ovidsp.ovid.com/ovidweb.cgi?T=JS&amp;NEWS=n&amp;CSC=Y&amp;PAGE=toc&amp;D=ovft&amp;AN=00005344-000000000-00000","https://ovidsp.ovid.com/ovidweb.cgi?T=JS&amp;NEWS=n&amp;CSC=Y&amp;PAGE=toc&amp;D=ovft&amp;AN=00005344-000000000-00000")</f>
        <v>https://ovidsp.ovid.com/ovidweb.cgi?T=JS&amp;NEWS=n&amp;CSC=Y&amp;PAGE=toc&amp;D=ovft&amp;AN=00005344-000000000-00000</v>
      </c>
      <c r="H91" t="s">
        <v>195</v>
      </c>
    </row>
    <row r="92" spans="1:8" x14ac:dyDescent="0.15">
      <c r="A92" t="s">
        <v>159</v>
      </c>
      <c r="B92">
        <v>40</v>
      </c>
      <c r="C92">
        <v>1</v>
      </c>
      <c r="D92">
        <v>49</v>
      </c>
      <c r="E92">
        <v>1</v>
      </c>
      <c r="F92" t="s">
        <v>51</v>
      </c>
      <c r="G92" s="1" t="str">
        <f>HYPERLINK("https://ovidsp.ovid.com/ovidweb.cgi?T=JS&amp;NEWS=n&amp;CSC=Y&amp;PAGE=toc&amp;D=ovft&amp;AN=00004669-000000000-00000","https://ovidsp.ovid.com/ovidweb.cgi?T=JS&amp;NEWS=n&amp;CSC=Y&amp;PAGE=toc&amp;D=ovft&amp;AN=00004669-000000000-00000")</f>
        <v>https://ovidsp.ovid.com/ovidweb.cgi?T=JS&amp;NEWS=n&amp;CSC=Y&amp;PAGE=toc&amp;D=ovft&amp;AN=00004669-000000000-00000</v>
      </c>
      <c r="H92" t="s">
        <v>85</v>
      </c>
    </row>
    <row r="93" spans="1:8" x14ac:dyDescent="0.15">
      <c r="A93" t="s">
        <v>150</v>
      </c>
      <c r="B93">
        <v>49</v>
      </c>
      <c r="C93">
        <v>1</v>
      </c>
      <c r="D93">
        <v>58</v>
      </c>
      <c r="E93">
        <v>2</v>
      </c>
      <c r="F93" t="s">
        <v>288</v>
      </c>
      <c r="G93" s="1" t="str">
        <f>HYPERLINK("https://ovidsp.ovid.com/ovidweb.cgi?T=JS&amp;NEWS=n&amp;CSC=Y&amp;PAGE=toc&amp;D=ovft&amp;AN=00004836-000000000-00000","https://ovidsp.ovid.com/ovidweb.cgi?T=JS&amp;NEWS=n&amp;CSC=Y&amp;PAGE=toc&amp;D=ovft&amp;AN=00004836-000000000-00000")</f>
        <v>https://ovidsp.ovid.com/ovidweb.cgi?T=JS&amp;NEWS=n&amp;CSC=Y&amp;PAGE=toc&amp;D=ovft&amp;AN=00004836-000000000-00000</v>
      </c>
      <c r="H93" t="s">
        <v>123</v>
      </c>
    </row>
    <row r="94" spans="1:8" x14ac:dyDescent="0.15">
      <c r="A94" t="s">
        <v>68</v>
      </c>
      <c r="B94">
        <v>16</v>
      </c>
      <c r="C94">
        <v>3</v>
      </c>
      <c r="D94">
        <v>25</v>
      </c>
      <c r="E94">
        <v>2</v>
      </c>
      <c r="F94" t="s">
        <v>94</v>
      </c>
      <c r="G94" s="1" t="str">
        <f>HYPERLINK("https://ovidsp.ovid.com/ovidweb.cgi?T=JS&amp;NEWS=n&amp;CSC=Y&amp;PAGE=toc&amp;D=ovft&amp;AN=00131402-000000000-00000","https://ovidsp.ovid.com/ovidweb.cgi?T=JS&amp;NEWS=n&amp;CSC=Y&amp;PAGE=toc&amp;D=ovft&amp;AN=00131402-000000000-00000")</f>
        <v>https://ovidsp.ovid.com/ovidweb.cgi?T=JS&amp;NEWS=n&amp;CSC=Y&amp;PAGE=toc&amp;D=ovft&amp;AN=00131402-000000000-00000</v>
      </c>
      <c r="H94" t="s">
        <v>275</v>
      </c>
    </row>
    <row r="95" spans="1:8" x14ac:dyDescent="0.15">
      <c r="A95" t="s">
        <v>299</v>
      </c>
      <c r="B95">
        <v>35</v>
      </c>
      <c r="C95">
        <v>1</v>
      </c>
      <c r="D95">
        <v>44</v>
      </c>
      <c r="E95">
        <v>1</v>
      </c>
      <c r="F95" t="s">
        <v>142</v>
      </c>
      <c r="G95" s="1" t="str">
        <f>HYPERLINK("https://ovidsp.ovid.com/ovidweb.cgi?T=JS&amp;NEWS=n&amp;CSC=Y&amp;PAGE=toc&amp;D=ovft&amp;AN=00004714-000000000-00000","https://ovidsp.ovid.com/ovidweb.cgi?T=JS&amp;NEWS=n&amp;CSC=Y&amp;PAGE=toc&amp;D=ovft&amp;AN=00004714-000000000-00000")</f>
        <v>https://ovidsp.ovid.com/ovidweb.cgi?T=JS&amp;NEWS=n&amp;CSC=Y&amp;PAGE=toc&amp;D=ovft&amp;AN=00004714-000000000-00000</v>
      </c>
      <c r="H95" t="s">
        <v>148</v>
      </c>
    </row>
    <row r="96" spans="1:8" x14ac:dyDescent="0.15">
      <c r="A96" t="s">
        <v>103</v>
      </c>
      <c r="B96">
        <v>39</v>
      </c>
      <c r="C96">
        <v>1</v>
      </c>
      <c r="D96">
        <v>48</v>
      </c>
      <c r="E96">
        <v>1</v>
      </c>
      <c r="F96" t="s">
        <v>51</v>
      </c>
      <c r="G96" s="1" t="str">
        <f>HYPERLINK("https://ovidsp.ovid.com/ovidweb.cgi?T=JS&amp;NEWS=n&amp;CSC=Y&amp;PAGE=toc&amp;D=ovft&amp;AN=00004728-000000000-00000","https://ovidsp.ovid.com/ovidweb.cgi?T=JS&amp;NEWS=n&amp;CSC=Y&amp;PAGE=toc&amp;D=ovft&amp;AN=00004728-000000000-00000")</f>
        <v>https://ovidsp.ovid.com/ovidweb.cgi?T=JS&amp;NEWS=n&amp;CSC=Y&amp;PAGE=toc&amp;D=ovft&amp;AN=00004728-000000000-00000</v>
      </c>
      <c r="H96" t="s">
        <v>14</v>
      </c>
    </row>
    <row r="97" spans="1:8" x14ac:dyDescent="0.15">
      <c r="A97" t="s">
        <v>104</v>
      </c>
      <c r="B97">
        <v>24</v>
      </c>
      <c r="C97">
        <v>2</v>
      </c>
      <c r="D97">
        <v>33</v>
      </c>
      <c r="E97">
        <v>1</v>
      </c>
      <c r="F97" t="s">
        <v>142</v>
      </c>
      <c r="G97" s="1" t="str">
        <f>HYPERLINK("https://ovidsp.ovid.com/ovidweb.cgi?T=JS&amp;NEWS=n&amp;CSC=Y&amp;PAGE=toc&amp;D=ovft&amp;AN=00061198-000000000-00000","https://ovidsp.ovid.com/ovidweb.cgi?T=JS&amp;NEWS=n&amp;CSC=Y&amp;PAGE=toc&amp;D=ovft&amp;AN=00061198-000000000-00000")</f>
        <v>https://ovidsp.ovid.com/ovidweb.cgi?T=JS&amp;NEWS=n&amp;CSC=Y&amp;PAGE=toc&amp;D=ovft&amp;AN=00061198-000000000-00000</v>
      </c>
      <c r="H97" t="s">
        <v>322</v>
      </c>
    </row>
    <row r="98" spans="1:8" x14ac:dyDescent="0.15">
      <c r="A98" t="s">
        <v>209</v>
      </c>
      <c r="B98">
        <v>30</v>
      </c>
      <c r="C98">
        <v>1</v>
      </c>
      <c r="D98">
        <v>39</v>
      </c>
      <c r="E98">
        <v>1</v>
      </c>
      <c r="F98" t="s">
        <v>51</v>
      </c>
      <c r="G98" s="1" t="str">
        <f>HYPERLINK("https://ovidsp.ovid.com/ovidweb.cgi?T=JS&amp;NEWS=n&amp;CSC=Y&amp;PAGE=toc&amp;D=ovft&amp;AN=00001199-000000000-00000","https://ovidsp.ovid.com/ovidweb.cgi?T=JS&amp;NEWS=n&amp;CSC=Y&amp;PAGE=toc&amp;D=ovft&amp;AN=00001199-000000000-00000")</f>
        <v>https://ovidsp.ovid.com/ovidweb.cgi?T=JS&amp;NEWS=n&amp;CSC=Y&amp;PAGE=toc&amp;D=ovft&amp;AN=00001199-000000000-00000</v>
      </c>
      <c r="H98" t="s">
        <v>30</v>
      </c>
    </row>
    <row r="99" spans="1:8" x14ac:dyDescent="0.15">
      <c r="A99" t="s">
        <v>351</v>
      </c>
      <c r="B99">
        <v>38</v>
      </c>
      <c r="C99">
        <v>1</v>
      </c>
      <c r="D99">
        <v>47</v>
      </c>
      <c r="E99">
        <v>1</v>
      </c>
      <c r="F99" t="s">
        <v>51</v>
      </c>
      <c r="G99" s="1" t="str">
        <f>HYPERLINK("https://ovidsp.ovid.com/ovidweb.cgi?T=JS&amp;NEWS=n&amp;CSC=Y&amp;PAGE=toc&amp;D=ovft&amp;AN=00002371-000000000-00000","https://ovidsp.ovid.com/ovidweb.cgi?T=JS&amp;NEWS=n&amp;CSC=Y&amp;PAGE=toc&amp;D=ovft&amp;AN=00002371-000000000-00000")</f>
        <v>https://ovidsp.ovid.com/ovidweb.cgi?T=JS&amp;NEWS=n&amp;CSC=Y&amp;PAGE=toc&amp;D=ovft&amp;AN=00002371-000000000-00000</v>
      </c>
      <c r="H99" t="s">
        <v>128</v>
      </c>
    </row>
    <row r="100" spans="1:8" x14ac:dyDescent="0.15">
      <c r="A100" t="s">
        <v>171</v>
      </c>
      <c r="B100">
        <v>203</v>
      </c>
      <c r="C100">
        <v>1</v>
      </c>
      <c r="D100">
        <v>212</v>
      </c>
      <c r="E100">
        <v>1</v>
      </c>
      <c r="F100" t="s">
        <v>51</v>
      </c>
      <c r="G100" s="1" t="str">
        <f>HYPERLINK("https://ovidsp.ovid.com/ovidweb.cgi?T=JS&amp;NEWS=n&amp;CSC=Y&amp;PAGE=toc&amp;D=ovft&amp;AN=00005053-000000000-00000","https://ovidsp.ovid.com/ovidweb.cgi?T=JS&amp;NEWS=n&amp;CSC=Y&amp;PAGE=toc&amp;D=ovft&amp;AN=00005053-000000000-00000")</f>
        <v>https://ovidsp.ovid.com/ovidweb.cgi?T=JS&amp;NEWS=n&amp;CSC=Y&amp;PAGE=toc&amp;D=ovft&amp;AN=00005053-000000000-00000</v>
      </c>
      <c r="H100" t="s">
        <v>216</v>
      </c>
    </row>
    <row r="101" spans="1:8" x14ac:dyDescent="0.15">
      <c r="A101" t="s">
        <v>202</v>
      </c>
      <c r="B101">
        <v>27</v>
      </c>
      <c r="C101">
        <v>1</v>
      </c>
      <c r="D101">
        <v>36</v>
      </c>
      <c r="E101">
        <v>1</v>
      </c>
      <c r="F101" t="s">
        <v>51</v>
      </c>
      <c r="G101" s="1" t="str">
        <f>HYPERLINK("https://ovidsp.ovid.com/ovidweb.cgi?T=JS&amp;NEWS=n&amp;CSC=Y&amp;PAGE=toc&amp;D=ovft&amp;AN=00008506-000000000-00000","https://ovidsp.ovid.com/ovidweb.cgi?T=JS&amp;NEWS=n&amp;CSC=Y&amp;PAGE=toc&amp;D=ovft&amp;AN=00008506-000000000-00000")</f>
        <v>https://ovidsp.ovid.com/ovidweb.cgi?T=JS&amp;NEWS=n&amp;CSC=Y&amp;PAGE=toc&amp;D=ovft&amp;AN=00008506-000000000-00000</v>
      </c>
      <c r="H101" t="s">
        <v>310</v>
      </c>
    </row>
    <row r="102" spans="1:8" x14ac:dyDescent="0.15">
      <c r="A102" t="s">
        <v>83</v>
      </c>
      <c r="B102">
        <v>30</v>
      </c>
      <c r="C102">
        <v>1</v>
      </c>
      <c r="D102">
        <v>39</v>
      </c>
      <c r="E102">
        <v>1</v>
      </c>
      <c r="F102" t="s">
        <v>51</v>
      </c>
      <c r="G102" s="1" t="str">
        <f>HYPERLINK("https://ovidsp.ovid.com/ovidweb.cgi?T=JS&amp;NEWS=n&amp;CSC=Y&amp;PAGE=toc&amp;D=ovft&amp;AN=00001786-000000000-00000","https://ovidsp.ovid.com/ovidweb.cgi?T=JS&amp;NEWS=n&amp;CSC=Y&amp;PAGE=toc&amp;D=ovft&amp;AN=00001786-000000000-00000")</f>
        <v>https://ovidsp.ovid.com/ovidweb.cgi?T=JS&amp;NEWS=n&amp;CSC=Y&amp;PAGE=toc&amp;D=ovft&amp;AN=00001786-000000000-00000</v>
      </c>
      <c r="H102" t="s">
        <v>134</v>
      </c>
    </row>
    <row r="103" spans="1:8" x14ac:dyDescent="0.15">
      <c r="A103" t="s">
        <v>153</v>
      </c>
      <c r="B103">
        <v>29</v>
      </c>
      <c r="C103">
        <v>2</v>
      </c>
      <c r="D103">
        <v>38</v>
      </c>
      <c r="E103">
        <v>1</v>
      </c>
      <c r="F103" t="s">
        <v>142</v>
      </c>
      <c r="G103" s="1" t="str">
        <f>HYPERLINK("https://ovidsp.ovid.com/ovidweb.cgi?T=JS&amp;NEWS=n&amp;CSC=Y&amp;PAGE=toc&amp;D=ovft&amp;AN=00005131-000000000-00000","https://ovidsp.ovid.com/ovidweb.cgi?T=JS&amp;NEWS=n&amp;CSC=Y&amp;PAGE=toc&amp;D=ovft&amp;AN=00005131-000000000-00000")</f>
        <v>https://ovidsp.ovid.com/ovidweb.cgi?T=JS&amp;NEWS=n&amp;CSC=Y&amp;PAGE=toc&amp;D=ovft&amp;AN=00005131-000000000-00000</v>
      </c>
      <c r="H103" t="s">
        <v>52</v>
      </c>
    </row>
    <row r="104" spans="1:8" x14ac:dyDescent="0.15">
      <c r="A104" t="s">
        <v>253</v>
      </c>
      <c r="B104">
        <v>11</v>
      </c>
      <c r="C104">
        <v>1</v>
      </c>
      <c r="D104">
        <v>20</v>
      </c>
      <c r="E104">
        <v>1</v>
      </c>
      <c r="F104" t="s">
        <v>7</v>
      </c>
      <c r="G104" s="1" t="str">
        <f>HYPERLINK("https://ovidsp.ovid.com/ovidweb.cgi?T=JS&amp;NEWS=n&amp;CSC=Y&amp;PAGE=toc&amp;D=ovft&amp;AN=01209203-000000000-00000","https://ovidsp.ovid.com/ovidweb.cgi?T=JS&amp;NEWS=n&amp;CSC=Y&amp;PAGE=toc&amp;D=ovft&amp;AN=01209203-000000000-00000")</f>
        <v>https://ovidsp.ovid.com/ovidweb.cgi?T=JS&amp;NEWS=n&amp;CSC=Y&amp;PAGE=toc&amp;D=ovft&amp;AN=01209203-000000000-00000</v>
      </c>
      <c r="H104" t="s">
        <v>354</v>
      </c>
    </row>
    <row r="105" spans="1:8" x14ac:dyDescent="0.15">
      <c r="A105" t="s">
        <v>283</v>
      </c>
      <c r="B105">
        <v>37</v>
      </c>
      <c r="C105">
        <v>1</v>
      </c>
      <c r="D105">
        <v>46</v>
      </c>
      <c r="E105">
        <v>1</v>
      </c>
      <c r="F105" t="s">
        <v>51</v>
      </c>
      <c r="G105" s="1" t="str">
        <f>HYPERLINK("https://ovidsp.ovid.com/ovidweb.cgi?T=JS&amp;NEWS=n&amp;CSC=Y&amp;PAGE=toc&amp;D=ovft&amp;AN=00043426-000000000-00000","https://ovidsp.ovid.com/ovidweb.cgi?T=JS&amp;NEWS=n&amp;CSC=Y&amp;PAGE=toc&amp;D=ovft&amp;AN=00043426-000000000-00000")</f>
        <v>https://ovidsp.ovid.com/ovidweb.cgi?T=JS&amp;NEWS=n&amp;CSC=Y&amp;PAGE=toc&amp;D=ovft&amp;AN=00043426-000000000-00000</v>
      </c>
      <c r="H105" t="s">
        <v>96</v>
      </c>
    </row>
    <row r="106" spans="1:8" x14ac:dyDescent="0.15">
      <c r="A106" t="s">
        <v>221</v>
      </c>
      <c r="B106">
        <v>35</v>
      </c>
      <c r="C106">
        <v>1</v>
      </c>
      <c r="D106">
        <v>44</v>
      </c>
      <c r="E106">
        <v>2</v>
      </c>
      <c r="F106" t="s">
        <v>288</v>
      </c>
      <c r="G106" s="1" t="str">
        <f>HYPERLINK("https://ovidsp.ovid.com/ovidweb.cgi?T=JS&amp;NEWS=n&amp;CSC=Y&amp;PAGE=toc&amp;D=ovft&amp;AN=01241398-000000000-00000","https://ovidsp.ovid.com/ovidweb.cgi?T=JS&amp;NEWS=n&amp;CSC=Y&amp;PAGE=toc&amp;D=ovft&amp;AN=01241398-000000000-00000")</f>
        <v>https://ovidsp.ovid.com/ovidweb.cgi?T=JS&amp;NEWS=n&amp;CSC=Y&amp;PAGE=toc&amp;D=ovft&amp;AN=01241398-000000000-00000</v>
      </c>
      <c r="H106" t="s">
        <v>23</v>
      </c>
    </row>
    <row r="107" spans="1:8" x14ac:dyDescent="0.15">
      <c r="A107" t="s">
        <v>326</v>
      </c>
      <c r="B107">
        <v>24</v>
      </c>
      <c r="C107">
        <v>1</v>
      </c>
      <c r="D107">
        <v>33</v>
      </c>
      <c r="E107">
        <v>1</v>
      </c>
      <c r="F107" t="s">
        <v>51</v>
      </c>
      <c r="G107" s="1" t="str">
        <f>HYPERLINK("https://ovidsp.ovid.com/ovidweb.cgi?T=JS&amp;NEWS=n&amp;CSC=Y&amp;PAGE=toc&amp;D=ovft&amp;AN=01202412-000000000-00000","https://ovidsp.ovid.com/ovidweb.cgi?T=JS&amp;NEWS=n&amp;CSC=Y&amp;PAGE=toc&amp;D=ovft&amp;AN=01202412-000000000-00000")</f>
        <v>https://ovidsp.ovid.com/ovidweb.cgi?T=JS&amp;NEWS=n&amp;CSC=Y&amp;PAGE=toc&amp;D=ovft&amp;AN=01202412-000000000-00000</v>
      </c>
      <c r="H107" t="s">
        <v>225</v>
      </c>
    </row>
    <row r="108" spans="1:8" x14ac:dyDescent="0.15">
      <c r="A108" t="s">
        <v>229</v>
      </c>
      <c r="B108">
        <v>29</v>
      </c>
      <c r="C108">
        <v>1</v>
      </c>
      <c r="D108">
        <v>37</v>
      </c>
      <c r="E108">
        <v>4</v>
      </c>
      <c r="F108" t="s">
        <v>149</v>
      </c>
      <c r="G108" s="1" t="str">
        <f>HYPERLINK("https://ovidsp.ovid.com/ovidweb.cgi?T=JS&amp;NEWS=n&amp;CSC=Y&amp;PAGE=toc&amp;D=ovft&amp;AN=00005237-000000000-00000","https://ovidsp.ovid.com/ovidweb.cgi?T=JS&amp;NEWS=n&amp;CSC=Y&amp;PAGE=toc&amp;D=ovft&amp;AN=00005237-000000000-00000")</f>
        <v>https://ovidsp.ovid.com/ovidweb.cgi?T=JS&amp;NEWS=n&amp;CSC=Y&amp;PAGE=toc&amp;D=ovft&amp;AN=00005237-000000000-00000</v>
      </c>
      <c r="H108" t="s">
        <v>115</v>
      </c>
    </row>
    <row r="109" spans="1:8" x14ac:dyDescent="0.15">
      <c r="A109" t="s">
        <v>274</v>
      </c>
      <c r="B109">
        <v>21</v>
      </c>
      <c r="C109">
        <v>1</v>
      </c>
      <c r="D109">
        <v>30</v>
      </c>
      <c r="E109">
        <v>1</v>
      </c>
      <c r="F109" t="s">
        <v>51</v>
      </c>
      <c r="G109" s="1" t="str">
        <f>HYPERLINK("https://ovidsp.ovid.com/ovidweb.cgi?T=JS&amp;NEWS=n&amp;CSC=Y&amp;PAGE=toc&amp;D=ovft&amp;AN=00131746-000000000-00000","https://ovidsp.ovid.com/ovidweb.cgi?T=JS&amp;NEWS=n&amp;CSC=Y&amp;PAGE=toc&amp;D=ovft&amp;AN=00131746-000000000-00000")</f>
        <v>https://ovidsp.ovid.com/ovidweb.cgi?T=JS&amp;NEWS=n&amp;CSC=Y&amp;PAGE=toc&amp;D=ovft&amp;AN=00131746-000000000-00000</v>
      </c>
      <c r="H109" t="s">
        <v>222</v>
      </c>
    </row>
    <row r="110" spans="1:8" x14ac:dyDescent="0.15">
      <c r="A110" t="s">
        <v>4</v>
      </c>
      <c r="B110">
        <v>21</v>
      </c>
      <c r="C110">
        <v>1</v>
      </c>
      <c r="D110">
        <v>30</v>
      </c>
      <c r="E110">
        <v>1</v>
      </c>
      <c r="F110" t="s">
        <v>51</v>
      </c>
      <c r="G110" s="1" t="str">
        <f>HYPERLINK("https://ovidsp.ovid.com/ovidweb.cgi?T=JS&amp;NEWS=n&amp;CSC=Y&amp;PAGE=toc&amp;D=ovft&amp;AN=00124784-000000000-00000","https://ovidsp.ovid.com/ovidweb.cgi?T=JS&amp;NEWS=n&amp;CSC=Y&amp;PAGE=toc&amp;D=ovft&amp;AN=00124784-000000000-00000")</f>
        <v>https://ovidsp.ovid.com/ovidweb.cgi?T=JS&amp;NEWS=n&amp;CSC=Y&amp;PAGE=toc&amp;D=ovft&amp;AN=00124784-000000000-00000</v>
      </c>
      <c r="H110" t="s">
        <v>198</v>
      </c>
    </row>
    <row r="111" spans="1:8" x14ac:dyDescent="0.15">
      <c r="A111" t="s">
        <v>227</v>
      </c>
      <c r="B111">
        <v>28</v>
      </c>
      <c r="C111">
        <v>1</v>
      </c>
      <c r="D111">
        <v>28</v>
      </c>
      <c r="E111">
        <v>10</v>
      </c>
      <c r="F111" t="s">
        <v>298</v>
      </c>
      <c r="G111" s="1" t="str">
        <f>HYPERLINK("https://ovidsp.ovid.com/ovidweb.cgi?T=JS&amp;NEWS=n&amp;CSC=Y&amp;PAGE=toc&amp;D=ovft&amp;AN=00024720-000000000-00000","https://ovidsp.ovid.com/ovidweb.cgi?T=JS&amp;NEWS=n&amp;CSC=Y&amp;PAGE=toc&amp;D=ovft&amp;AN=00024720-000000000-00000")</f>
        <v>https://ovidsp.ovid.com/ovidweb.cgi?T=JS&amp;NEWS=n&amp;CSC=Y&amp;PAGE=toc&amp;D=ovft&amp;AN=00024720-000000000-00000</v>
      </c>
      <c r="H111" t="s">
        <v>222</v>
      </c>
    </row>
    <row r="112" spans="1:8" x14ac:dyDescent="0.15">
      <c r="A112" t="s">
        <v>297</v>
      </c>
      <c r="B112">
        <v>30</v>
      </c>
      <c r="C112">
        <v>1</v>
      </c>
      <c r="D112">
        <v>39</v>
      </c>
      <c r="E112">
        <v>1</v>
      </c>
      <c r="F112" t="s">
        <v>51</v>
      </c>
      <c r="G112" s="1" t="str">
        <f>HYPERLINK("https://ovidsp.ovid.com/ovidweb.cgi?T=JS&amp;NEWS=n&amp;CSC=Y&amp;PAGE=toc&amp;D=ovft&amp;AN=00005382-000000000-00000","https://ovidsp.ovid.com/ovidweb.cgi?T=JS&amp;NEWS=n&amp;CSC=Y&amp;PAGE=toc&amp;D=ovft&amp;AN=00005382-000000000-00000")</f>
        <v>https://ovidsp.ovid.com/ovidweb.cgi?T=JS&amp;NEWS=n&amp;CSC=Y&amp;PAGE=toc&amp;D=ovft&amp;AN=00005382-000000000-00000</v>
      </c>
      <c r="H112" t="s">
        <v>353</v>
      </c>
    </row>
    <row r="113" spans="1:8" x14ac:dyDescent="0.15">
      <c r="A113" t="s">
        <v>48</v>
      </c>
      <c r="B113">
        <v>21</v>
      </c>
      <c r="C113">
        <v>1</v>
      </c>
      <c r="D113">
        <v>29</v>
      </c>
      <c r="E113">
        <v>11</v>
      </c>
      <c r="F113" t="s">
        <v>28</v>
      </c>
      <c r="G113" s="1" t="str">
        <f>HYPERLINK("https://ovidsp.ovid.com/ovidweb.cgi?T=JS&amp;NEWS=n&amp;CSC=Y&amp;PAGE=toc&amp;D=ovft&amp;AN=01300517-000000000-00000","https://ovidsp.ovid.com/ovidweb.cgi?T=JS&amp;NEWS=n&amp;CSC=Y&amp;PAGE=toc&amp;D=ovft&amp;AN=01300517-000000000-00000")</f>
        <v>https://ovidsp.ovid.com/ovidweb.cgi?T=JS&amp;NEWS=n&amp;CSC=Y&amp;PAGE=toc&amp;D=ovft&amp;AN=01300517-000000000-00000</v>
      </c>
      <c r="H113" t="s">
        <v>222</v>
      </c>
    </row>
    <row r="114" spans="1:8" x14ac:dyDescent="0.15">
      <c r="A114" t="s">
        <v>116</v>
      </c>
      <c r="B114">
        <v>40</v>
      </c>
      <c r="C114">
        <v>1</v>
      </c>
      <c r="D114">
        <v>49</v>
      </c>
      <c r="E114">
        <v>1</v>
      </c>
      <c r="F114" t="s">
        <v>51</v>
      </c>
      <c r="G114" s="1" t="str">
        <f>HYPERLINK("https://ovidsp.ovid.com/ovidweb.cgi?T=JS&amp;NEWS=n&amp;CSC=Y&amp;PAGE=toc&amp;D=ovft&amp;AN=00005721-000000000-00000","https://ovidsp.ovid.com/ovidweb.cgi?T=JS&amp;NEWS=n&amp;CSC=Y&amp;PAGE=toc&amp;D=ovft&amp;AN=00005721-000000000-00000")</f>
        <v>https://ovidsp.ovid.com/ovidweb.cgi?T=JS&amp;NEWS=n&amp;CSC=Y&amp;PAGE=toc&amp;D=ovft&amp;AN=00005721-000000000-00000</v>
      </c>
      <c r="H114" t="s">
        <v>323</v>
      </c>
    </row>
    <row r="115" spans="1:8" x14ac:dyDescent="0.15">
      <c r="A115" t="s">
        <v>317</v>
      </c>
      <c r="B115">
        <v>53</v>
      </c>
      <c r="C115">
        <v>1</v>
      </c>
      <c r="D115">
        <v>62</v>
      </c>
      <c r="E115">
        <v>2</v>
      </c>
      <c r="F115" t="s">
        <v>288</v>
      </c>
      <c r="G115" s="1" t="str">
        <f>HYPERLINK("https://ovidsp.ovid.com/ovidweb.cgi?T=JS&amp;NEWS=n&amp;CSC=Y&amp;PAGE=toc&amp;D=ovft&amp;AN=00005650-000000000-00000","https://ovidsp.ovid.com/ovidweb.cgi?T=JS&amp;NEWS=n&amp;CSC=Y&amp;PAGE=toc&amp;D=ovft&amp;AN=00005650-000000000-00000")</f>
        <v>https://ovidsp.ovid.com/ovidweb.cgi?T=JS&amp;NEWS=n&amp;CSC=Y&amp;PAGE=toc&amp;D=ovft&amp;AN=00005650-000000000-00000</v>
      </c>
      <c r="H115" t="s">
        <v>336</v>
      </c>
    </row>
    <row r="116" spans="1:8" x14ac:dyDescent="0.15">
      <c r="A116" t="s">
        <v>279</v>
      </c>
      <c r="B116">
        <v>25</v>
      </c>
      <c r="C116">
        <v>1</v>
      </c>
      <c r="D116">
        <v>34</v>
      </c>
      <c r="E116">
        <v>1</v>
      </c>
      <c r="F116" t="s">
        <v>256</v>
      </c>
      <c r="G116" s="1" t="str">
        <f>HYPERLINK("https://ovidsp.ovid.com/ovidweb.cgi?T=JS&amp;NEWS=n&amp;CSC=Y&amp;PAGE=toc&amp;D=ovft&amp;AN=00008390-000000000-00000","https://ovidsp.ovid.com/ovidweb.cgi?T=JS&amp;NEWS=n&amp;CSC=Y&amp;PAGE=toc&amp;D=ovft&amp;AN=00008390-000000000-00000")</f>
        <v>https://ovidsp.ovid.com/ovidweb.cgi?T=JS&amp;NEWS=n&amp;CSC=Y&amp;PAGE=toc&amp;D=ovft&amp;AN=00008390-000000000-00000</v>
      </c>
      <c r="H116" t="s">
        <v>295</v>
      </c>
    </row>
    <row r="117" spans="1:8" x14ac:dyDescent="0.15">
      <c r="A117" t="s">
        <v>335</v>
      </c>
      <c r="B117">
        <v>36</v>
      </c>
      <c r="C117">
        <v>1</v>
      </c>
      <c r="D117">
        <v>45</v>
      </c>
      <c r="E117">
        <v>2</v>
      </c>
      <c r="F117" t="s">
        <v>288</v>
      </c>
      <c r="G117" s="1" t="str">
        <f>HYPERLINK("https://ovidsp.ovid.com/ovidweb.cgi?T=JS&amp;NEWS=n&amp;CSC=Y&amp;PAGE=toc&amp;D=ovft&amp;AN=00006231-000000000-00000","https://ovidsp.ovid.com/ovidweb.cgi?T=JS&amp;NEWS=n&amp;CSC=Y&amp;PAGE=toc&amp;D=ovft&amp;AN=00006231-000000000-00000")</f>
        <v>https://ovidsp.ovid.com/ovidweb.cgi?T=JS&amp;NEWS=n&amp;CSC=Y&amp;PAGE=toc&amp;D=ovft&amp;AN=00006231-000000000-00000</v>
      </c>
      <c r="H117" t="s">
        <v>269</v>
      </c>
    </row>
    <row r="118" spans="1:8" x14ac:dyDescent="0.15">
      <c r="A118" t="s">
        <v>98</v>
      </c>
      <c r="B118">
        <v>40</v>
      </c>
      <c r="C118">
        <v>1</v>
      </c>
      <c r="D118">
        <v>49</v>
      </c>
      <c r="E118">
        <v>1</v>
      </c>
      <c r="F118" t="s">
        <v>51</v>
      </c>
      <c r="G118" s="1" t="str">
        <f>HYPERLINK("https://ovidsp.ovid.com/ovidweb.cgi?T=JS&amp;NEWS=n&amp;CSC=Y&amp;PAGE=toc&amp;D=ovft&amp;AN=00006223-000000000-00000","https://ovidsp.ovid.com/ovidweb.cgi?T=JS&amp;NEWS=n&amp;CSC=Y&amp;PAGE=toc&amp;D=ovft&amp;AN=00006223-000000000-00000")</f>
        <v>https://ovidsp.ovid.com/ovidweb.cgi?T=JS&amp;NEWS=n&amp;CSC=Y&amp;PAGE=toc&amp;D=ovft&amp;AN=00006223-000000000-00000</v>
      </c>
      <c r="H118" t="s">
        <v>329</v>
      </c>
    </row>
    <row r="119" spans="1:8" x14ac:dyDescent="0.15">
      <c r="A119" t="s">
        <v>49</v>
      </c>
      <c r="B119">
        <v>45</v>
      </c>
      <c r="C119">
        <v>1</v>
      </c>
      <c r="D119">
        <v>54</v>
      </c>
      <c r="E119">
        <v>1</v>
      </c>
      <c r="F119" t="s">
        <v>51</v>
      </c>
      <c r="G119" s="1" t="str">
        <f>HYPERLINK("https://ovidsp.ovid.com/ovidweb.cgi?T=JS&amp;NEWS=n&amp;CSC=Y&amp;PAGE=toc&amp;D=ovft&amp;AN=00152193-000000000-00000","https://ovidsp.ovid.com/ovidweb.cgi?T=JS&amp;NEWS=n&amp;CSC=Y&amp;PAGE=toc&amp;D=ovft&amp;AN=00152193-000000000-00000")</f>
        <v>https://ovidsp.ovid.com/ovidweb.cgi?T=JS&amp;NEWS=n&amp;CSC=Y&amp;PAGE=toc&amp;D=ovft&amp;AN=00152193-000000000-00000</v>
      </c>
      <c r="H119" t="s">
        <v>133</v>
      </c>
    </row>
    <row r="120" spans="1:8" x14ac:dyDescent="0.15">
      <c r="A120" t="s">
        <v>136</v>
      </c>
      <c r="B120">
        <v>39</v>
      </c>
      <c r="C120">
        <v>1</v>
      </c>
      <c r="D120">
        <v>48</v>
      </c>
      <c r="E120">
        <v>1</v>
      </c>
      <c r="F120" t="s">
        <v>51</v>
      </c>
      <c r="G120" s="1" t="str">
        <f>HYPERLINK("https://ovidsp.ovid.com/ovidweb.cgi?T=JS&amp;NEWS=n&amp;CSC=Y&amp;PAGE=toc&amp;D=ovft&amp;AN=00006216-000000000-00000","https://ovidsp.ovid.com/ovidweb.cgi?T=JS&amp;NEWS=n&amp;CSC=Y&amp;PAGE=toc&amp;D=ovft&amp;AN=00006216-000000000-00000")</f>
        <v>https://ovidsp.ovid.com/ovidweb.cgi?T=JS&amp;NEWS=n&amp;CSC=Y&amp;PAGE=toc&amp;D=ovft&amp;AN=00006216-000000000-00000</v>
      </c>
      <c r="H120" t="s">
        <v>193</v>
      </c>
    </row>
    <row r="121" spans="1:8" x14ac:dyDescent="0.15">
      <c r="A121" t="s">
        <v>106</v>
      </c>
      <c r="B121">
        <v>13</v>
      </c>
      <c r="C121">
        <v>1</v>
      </c>
      <c r="D121">
        <v>22</v>
      </c>
      <c r="E121">
        <v>1</v>
      </c>
      <c r="F121" t="s">
        <v>51</v>
      </c>
      <c r="G121" s="1" t="str">
        <f>HYPERLINK("https://ovidsp.ovid.com/ovidweb.cgi?T=JS&amp;NEWS=n&amp;CSC=Y&amp;PAGE=toc&amp;D=ovft&amp;AN=00152258-000000000-00000","https://ovidsp.ovid.com/ovidweb.cgi?T=JS&amp;NEWS=n&amp;CSC=Y&amp;PAGE=toc&amp;D=ovft&amp;AN=00152258-000000000-00000")</f>
        <v>https://ovidsp.ovid.com/ovidweb.cgi?T=JS&amp;NEWS=n&amp;CSC=Y&amp;PAGE=toc&amp;D=ovft&amp;AN=00152258-000000000-00000</v>
      </c>
      <c r="H121" t="s">
        <v>181</v>
      </c>
    </row>
    <row r="122" spans="1:8" x14ac:dyDescent="0.15">
      <c r="A122" t="s">
        <v>21</v>
      </c>
      <c r="B122">
        <v>46</v>
      </c>
      <c r="C122">
        <v>1</v>
      </c>
      <c r="D122">
        <v>55</v>
      </c>
      <c r="E122">
        <v>1</v>
      </c>
      <c r="F122" t="s">
        <v>51</v>
      </c>
      <c r="G122" s="1" t="str">
        <f>HYPERLINK("https://ovidsp.ovid.com/ovidweb.cgi?T=JS&amp;NEWS=n&amp;CSC=Y&amp;PAGE=toc&amp;D=ovft&amp;AN=00006247-000000000-00000","https://ovidsp.ovid.com/ovidweb.cgi?T=JS&amp;NEWS=n&amp;CSC=Y&amp;PAGE=toc&amp;D=ovft&amp;AN=00006247-000000000-00000")</f>
        <v>https://ovidsp.ovid.com/ovidweb.cgi?T=JS&amp;NEWS=n&amp;CSC=Y&amp;PAGE=toc&amp;D=ovft&amp;AN=00006247-000000000-00000</v>
      </c>
      <c r="H122" t="s">
        <v>309</v>
      </c>
    </row>
    <row r="123" spans="1:8" x14ac:dyDescent="0.15">
      <c r="A123" t="s">
        <v>180</v>
      </c>
      <c r="B123">
        <v>64</v>
      </c>
      <c r="C123">
        <v>1</v>
      </c>
      <c r="D123">
        <v>73</v>
      </c>
      <c r="E123">
        <v>1</v>
      </c>
      <c r="F123" t="s">
        <v>51</v>
      </c>
      <c r="G123" s="1" t="str">
        <f>HYPERLINK("https://ovidsp.ovid.com/ovidweb.cgi?T=JS&amp;NEWS=n&amp;CSC=Y&amp;PAGE=toc&amp;D=ovft&amp;AN=00006199-000000000-00000","https://ovidsp.ovid.com/ovidweb.cgi?T=JS&amp;NEWS=n&amp;CSC=Y&amp;PAGE=toc&amp;D=ovft&amp;AN=00006199-000000000-00000")</f>
        <v>https://ovidsp.ovid.com/ovidweb.cgi?T=JS&amp;NEWS=n&amp;CSC=Y&amp;PAGE=toc&amp;D=ovft&amp;AN=00006199-000000000-00000</v>
      </c>
      <c r="H123" t="s">
        <v>168</v>
      </c>
    </row>
    <row r="124" spans="1:8" x14ac:dyDescent="0.15">
      <c r="A124" t="s">
        <v>3</v>
      </c>
      <c r="B124">
        <v>50</v>
      </c>
      <c r="C124">
        <v>1</v>
      </c>
      <c r="D124">
        <v>58</v>
      </c>
      <c r="E124">
        <v>6</v>
      </c>
      <c r="F124" t="s">
        <v>43</v>
      </c>
      <c r="G124" s="1" t="str">
        <f>HYPERLINK("https://ovidsp.ovid.com/ovidweb.cgi?T=JS&amp;NEWS=n&amp;CSC=Y&amp;PAGE=toc&amp;D=ovft&amp;AN=00017285-000000000-00000","https://ovidsp.ovid.com/ovidweb.cgi?T=JS&amp;NEWS=n&amp;CSC=Y&amp;PAGE=toc&amp;D=ovft&amp;AN=00017285-000000000-00000")</f>
        <v>https://ovidsp.ovid.com/ovidweb.cgi?T=JS&amp;NEWS=n&amp;CSC=Y&amp;PAGE=toc&amp;D=ovft&amp;AN=00017285-000000000-00000</v>
      </c>
      <c r="H124" t="s">
        <v>176</v>
      </c>
    </row>
    <row r="125" spans="1:8" x14ac:dyDescent="0.15">
      <c r="A125" t="s">
        <v>0</v>
      </c>
      <c r="B125">
        <v>35</v>
      </c>
      <c r="C125">
        <v>1</v>
      </c>
      <c r="D125">
        <v>43</v>
      </c>
      <c r="E125">
        <v>4</v>
      </c>
      <c r="F125" t="s">
        <v>94</v>
      </c>
      <c r="G125" s="1" t="str">
        <f>HYPERLINK("https://ovidsp.ovid.com/ovidweb.cgi?T=JS&amp;NEWS=n&amp;CSC=Y&amp;PAGE=toc&amp;D=ovft&amp;AN=00132582-000000000-00000","https://ovidsp.ovid.com/ovidweb.cgi?T=JS&amp;NEWS=n&amp;CSC=Y&amp;PAGE=toc&amp;D=ovft&amp;AN=00132582-000000000-00000")</f>
        <v>https://ovidsp.ovid.com/ovidweb.cgi?T=JS&amp;NEWS=n&amp;CSC=Y&amp;PAGE=toc&amp;D=ovft&amp;AN=00132582-000000000-00000</v>
      </c>
      <c r="H125" t="s">
        <v>246</v>
      </c>
    </row>
    <row r="126" spans="1:8" x14ac:dyDescent="0.15">
      <c r="A126" t="s">
        <v>341</v>
      </c>
      <c r="B126">
        <v>70</v>
      </c>
      <c r="C126">
        <v>1</v>
      </c>
      <c r="D126">
        <v>78</v>
      </c>
      <c r="E126">
        <v>12</v>
      </c>
      <c r="F126" t="s">
        <v>28</v>
      </c>
      <c r="G126" s="1" t="str">
        <f>HYPERLINK("https://ovidsp.ovid.com/ovidweb.cgi?T=JS&amp;NEWS=n&amp;CSC=Y&amp;PAGE=toc&amp;D=ovft&amp;AN=00006254-000000000-00000","https://ovidsp.ovid.com/ovidweb.cgi?T=JS&amp;NEWS=n&amp;CSC=Y&amp;PAGE=toc&amp;D=ovft&amp;AN=00006254-000000000-00000")</f>
        <v>https://ovidsp.ovid.com/ovidweb.cgi?T=JS&amp;NEWS=n&amp;CSC=Y&amp;PAGE=toc&amp;D=ovft&amp;AN=00006254-000000000-00000</v>
      </c>
      <c r="H126" t="s">
        <v>36</v>
      </c>
    </row>
    <row r="127" spans="1:8" x14ac:dyDescent="0.15">
      <c r="A127" t="s">
        <v>166</v>
      </c>
      <c r="B127">
        <v>37</v>
      </c>
      <c r="C127">
        <v>1</v>
      </c>
      <c r="D127">
        <v>46</v>
      </c>
      <c r="E127">
        <v>1</v>
      </c>
      <c r="F127" t="s">
        <v>56</v>
      </c>
      <c r="G127" s="1" t="str">
        <f>HYPERLINK("https://ovidsp.ovid.com/ovidweb.cgi?T=JS&amp;NEWS=n&amp;CSC=Y&amp;PAGE=toc&amp;D=ovft&amp;AN=00130989-000000000-00000","https://ovidsp.ovid.com/ovidweb.cgi?T=JS&amp;NEWS=n&amp;CSC=Y&amp;PAGE=toc&amp;D=ovft&amp;AN=00130989-000000000-00000")</f>
        <v>https://ovidsp.ovid.com/ovidweb.cgi?T=JS&amp;NEWS=n&amp;CSC=Y&amp;PAGE=toc&amp;D=ovft&amp;AN=00130989-000000000-00000</v>
      </c>
      <c r="H127" t="s">
        <v>208</v>
      </c>
    </row>
    <row r="128" spans="1:8" x14ac:dyDescent="0.15">
      <c r="A128" t="s">
        <v>262</v>
      </c>
      <c r="B128">
        <v>1</v>
      </c>
      <c r="C128">
        <v>1</v>
      </c>
      <c r="D128">
        <v>7</v>
      </c>
      <c r="E128">
        <v>1</v>
      </c>
      <c r="F128" t="s">
        <v>112</v>
      </c>
      <c r="G128" s="1" t="str">
        <f>HYPERLINK("https://ovidsp.ovid.com/ovidweb.cgi?T=JS&amp;NEWS=n&amp;CSC=Y&amp;PAGE=toc&amp;D=ovft&amp;AN=02039743-000000000-00000","https://ovidsp.ovid.com/ovidweb.cgi?T=JS&amp;NEWS=n&amp;CSC=Y&amp;PAGE=toc&amp;D=ovft&amp;AN=02039743-000000000-00000")</f>
        <v>https://ovidsp.ovid.com/ovidweb.cgi?T=JS&amp;NEWS=n&amp;CSC=Y&amp;PAGE=toc&amp;D=ovft&amp;AN=02039743-000000000-00000</v>
      </c>
      <c r="H128" t="s">
        <v>6</v>
      </c>
    </row>
    <row r="129" spans="1:8" x14ac:dyDescent="0.15">
      <c r="A129" t="s">
        <v>312</v>
      </c>
      <c r="B129">
        <v>44</v>
      </c>
      <c r="C129">
        <v>1</v>
      </c>
      <c r="D129">
        <v>52</v>
      </c>
      <c r="E129">
        <v>6</v>
      </c>
      <c r="F129" t="s">
        <v>314</v>
      </c>
      <c r="G129" s="1" t="str">
        <f>HYPERLINK("https://ovidsp.ovid.com/ovidweb.cgi?T=JS&amp;NEWS=n&amp;CSC=Y&amp;PAGE=toc&amp;D=ovft&amp;AN=00006676-000000000-00000","https://ovidsp.ovid.com/ovidweb.cgi?T=JS&amp;NEWS=n&amp;CSC=Y&amp;PAGE=toc&amp;D=ovft&amp;AN=00006676-000000000-00000")</f>
        <v>https://ovidsp.ovid.com/ovidweb.cgi?T=JS&amp;NEWS=n&amp;CSC=Y&amp;PAGE=toc&amp;D=ovft&amp;AN=00006676-000000000-00000</v>
      </c>
      <c r="H129" t="s">
        <v>289</v>
      </c>
    </row>
    <row r="130" spans="1:8" x14ac:dyDescent="0.15">
      <c r="A130" t="s">
        <v>71</v>
      </c>
      <c r="B130">
        <v>20</v>
      </c>
      <c r="C130">
        <v>1</v>
      </c>
      <c r="D130">
        <v>20</v>
      </c>
      <c r="E130">
        <v>6</v>
      </c>
      <c r="F130" t="s">
        <v>13</v>
      </c>
      <c r="G130" s="1" t="str">
        <f>HYPERLINK("https://ovidsp.ovid.com/ovidweb.cgi?T=JS&amp;NEWS=n&amp;CSC=Y&amp;PAGE=toc&amp;D=ovft&amp;AN=00132583-000000000-00000","https://ovidsp.ovid.com/ovidweb.cgi?T=JS&amp;NEWS=n&amp;CSC=Y&amp;PAGE=toc&amp;D=ovft&amp;AN=00132583-000000000-00000")</f>
        <v>https://ovidsp.ovid.com/ovidweb.cgi?T=JS&amp;NEWS=n&amp;CSC=Y&amp;PAGE=toc&amp;D=ovft&amp;AN=00132583-000000000-00000</v>
      </c>
      <c r="H130" t="s">
        <v>222</v>
      </c>
    </row>
    <row r="131" spans="1:8" x14ac:dyDescent="0.15">
      <c r="A131" t="s">
        <v>217</v>
      </c>
      <c r="B131">
        <v>31</v>
      </c>
      <c r="C131">
        <v>1</v>
      </c>
      <c r="D131">
        <v>40</v>
      </c>
      <c r="E131">
        <v>1</v>
      </c>
      <c r="F131" t="s">
        <v>51</v>
      </c>
      <c r="G131" s="1" t="str">
        <f>HYPERLINK("https://ovidsp.ovid.com/ovidweb.cgi?T=JS&amp;NEWS=n&amp;CSC=Y&amp;PAGE=toc&amp;D=ovft&amp;AN=00006565-000000000-00000","https://ovidsp.ovid.com/ovidweb.cgi?T=JS&amp;NEWS=n&amp;CSC=Y&amp;PAGE=toc&amp;D=ovft&amp;AN=00006565-000000000-00000")</f>
        <v>https://ovidsp.ovid.com/ovidweb.cgi?T=JS&amp;NEWS=n&amp;CSC=Y&amp;PAGE=toc&amp;D=ovft&amp;AN=00006565-000000000-00000</v>
      </c>
      <c r="H131" t="s">
        <v>87</v>
      </c>
    </row>
    <row r="132" spans="1:8" x14ac:dyDescent="0.15">
      <c r="A132" t="s">
        <v>182</v>
      </c>
      <c r="B132">
        <v>34</v>
      </c>
      <c r="C132">
        <v>1</v>
      </c>
      <c r="D132">
        <v>43</v>
      </c>
      <c r="E132">
        <v>1</v>
      </c>
      <c r="F132" t="s">
        <v>51</v>
      </c>
      <c r="G132" s="1" t="str">
        <f>HYPERLINK("https://ovidsp.ovid.com/ovidweb.cgi?T=JS&amp;NEWS=n&amp;CSC=Y&amp;PAGE=toc&amp;D=ovft&amp;AN=00006454-000000000-00000","https://ovidsp.ovid.com/ovidweb.cgi?T=JS&amp;NEWS=n&amp;CSC=Y&amp;PAGE=toc&amp;D=ovft&amp;AN=00006454-000000000-00000")</f>
        <v>https://ovidsp.ovid.com/ovidweb.cgi?T=JS&amp;NEWS=n&amp;CSC=Y&amp;PAGE=toc&amp;D=ovft&amp;AN=00006454-000000000-00000</v>
      </c>
      <c r="H132" t="s">
        <v>47</v>
      </c>
    </row>
    <row r="133" spans="1:8" x14ac:dyDescent="0.15">
      <c r="A133" t="s">
        <v>340</v>
      </c>
      <c r="B133">
        <v>25</v>
      </c>
      <c r="C133">
        <v>2</v>
      </c>
      <c r="D133">
        <v>34</v>
      </c>
      <c r="E133">
        <v>2</v>
      </c>
      <c r="F133" t="s">
        <v>256</v>
      </c>
      <c r="G133" s="1" t="str">
        <f>HYPERLINK("https://ovidsp.ovid.com/ovidweb.cgi?T=JS&amp;NEWS=n&amp;CSC=Y&amp;PAGE=toc&amp;D=ovft&amp;AN=01213011-000000000-00000","https://ovidsp.ovid.com/ovidweb.cgi?T=JS&amp;NEWS=n&amp;CSC=Y&amp;PAGE=toc&amp;D=ovft&amp;AN=01213011-000000000-00000")</f>
        <v>https://ovidsp.ovid.com/ovidweb.cgi?T=JS&amp;NEWS=n&amp;CSC=Y&amp;PAGE=toc&amp;D=ovft&amp;AN=01213011-000000000-00000</v>
      </c>
      <c r="H133" t="s">
        <v>204</v>
      </c>
    </row>
    <row r="134" spans="1:8" x14ac:dyDescent="0.15">
      <c r="A134" t="s">
        <v>45</v>
      </c>
      <c r="B134">
        <v>35</v>
      </c>
      <c r="C134">
        <v>1</v>
      </c>
      <c r="D134">
        <v>35</v>
      </c>
      <c r="E134">
        <v>24</v>
      </c>
      <c r="F134" t="s">
        <v>271</v>
      </c>
      <c r="G134" s="1" t="str">
        <f>HYPERLINK("https://ovidsp.ovid.com/ovidweb.cgi?T=JS&amp;NEWS=n&amp;CSC=Y&amp;PAGE=toc&amp;D=ovft&amp;AN=00256406-000000000-00000","https://ovidsp.ovid.com/ovidweb.cgi?T=JS&amp;NEWS=n&amp;CSC=Y&amp;PAGE=toc&amp;D=ovft&amp;AN=00256406-000000000-00000")</f>
        <v>https://ovidsp.ovid.com/ovidweb.cgi?T=JS&amp;NEWS=n&amp;CSC=Y&amp;PAGE=toc&amp;D=ovft&amp;AN=00256406-000000000-00000</v>
      </c>
      <c r="H134" t="s">
        <v>90</v>
      </c>
    </row>
    <row r="135" spans="1:8" x14ac:dyDescent="0.15">
      <c r="A135" t="s">
        <v>175</v>
      </c>
      <c r="B135">
        <v>20</v>
      </c>
      <c r="C135">
        <v>1</v>
      </c>
      <c r="D135">
        <v>29</v>
      </c>
      <c r="E135">
        <v>1</v>
      </c>
      <c r="F135" t="s">
        <v>51</v>
      </c>
      <c r="G135" s="1" t="str">
        <f>HYPERLINK("https://ovidsp.ovid.com/ovidweb.cgi?T=JS&amp;NEWS=n&amp;CSC=Y&amp;PAGE=toc&amp;D=ovft&amp;AN=01269241-000000000-00000","https://ovidsp.ovid.com/ovidweb.cgi?T=JS&amp;NEWS=n&amp;CSC=Y&amp;PAGE=toc&amp;D=ovft&amp;AN=01269241-000000000-00000")</f>
        <v>https://ovidsp.ovid.com/ovidweb.cgi?T=JS&amp;NEWS=n&amp;CSC=Y&amp;PAGE=toc&amp;D=ovft&amp;AN=01269241-000000000-00000</v>
      </c>
      <c r="H135" t="s">
        <v>173</v>
      </c>
    </row>
    <row r="136" spans="1:8" x14ac:dyDescent="0.15">
      <c r="A136" t="s">
        <v>55</v>
      </c>
      <c r="B136">
        <v>25</v>
      </c>
      <c r="C136">
        <v>1</v>
      </c>
      <c r="D136">
        <v>34</v>
      </c>
      <c r="E136">
        <v>1</v>
      </c>
      <c r="F136" t="s">
        <v>256</v>
      </c>
      <c r="G136" s="1" t="str">
        <f>HYPERLINK("https://ovidsp.ovid.com/ovidweb.cgi?T=JS&amp;NEWS=n&amp;CSC=Y&amp;PAGE=toc&amp;D=ovft&amp;AN=00041444-000000000-00000","https://ovidsp.ovid.com/ovidweb.cgi?T=JS&amp;NEWS=n&amp;CSC=Y&amp;PAGE=toc&amp;D=ovft&amp;AN=00041444-000000000-00000")</f>
        <v>https://ovidsp.ovid.com/ovidweb.cgi?T=JS&amp;NEWS=n&amp;CSC=Y&amp;PAGE=toc&amp;D=ovft&amp;AN=00041444-000000000-00000</v>
      </c>
      <c r="H136" t="s">
        <v>232</v>
      </c>
    </row>
    <row r="137" spans="1:8" x14ac:dyDescent="0.15">
      <c r="A137" t="s">
        <v>212</v>
      </c>
      <c r="B137">
        <v>24</v>
      </c>
      <c r="C137">
        <v>1</v>
      </c>
      <c r="D137">
        <v>33</v>
      </c>
      <c r="E137">
        <v>1</v>
      </c>
      <c r="F137" t="s">
        <v>51</v>
      </c>
      <c r="G137" s="1" t="str">
        <f>HYPERLINK("https://ovidsp.ovid.com/ovidweb.cgi?T=JS&amp;NEWS=n&amp;CSC=Y&amp;PAGE=toc&amp;D=ovft&amp;AN=00019514-000000000-00000","https://ovidsp.ovid.com/ovidweb.cgi?T=JS&amp;NEWS=n&amp;CSC=Y&amp;PAGE=toc&amp;D=ovft&amp;AN=00019514-000000000-00000")</f>
        <v>https://ovidsp.ovid.com/ovidweb.cgi?T=JS&amp;NEWS=n&amp;CSC=Y&amp;PAGE=toc&amp;D=ovft&amp;AN=00019514-000000000-00000</v>
      </c>
      <c r="H137" t="s">
        <v>117</v>
      </c>
    </row>
    <row r="138" spans="1:8" x14ac:dyDescent="0.15">
      <c r="A138" t="s">
        <v>237</v>
      </c>
      <c r="B138">
        <v>33</v>
      </c>
      <c r="C138">
        <v>2</v>
      </c>
      <c r="D138">
        <v>35</v>
      </c>
      <c r="E138">
        <v>1</v>
      </c>
      <c r="F138" t="s">
        <v>203</v>
      </c>
      <c r="G138" s="1" t="str">
        <f>HYPERLINK("https://ovidsp.ovid.com/ovidweb.cgi?T=JS&amp;NEWS=n&amp;CSC=Y&amp;PAGE=toc&amp;D=ovft&amp;AN=02272794-000000000-00000","https://ovidsp.ovid.com/ovidweb.cgi?T=JS&amp;NEWS=n&amp;CSC=Y&amp;PAGE=toc&amp;D=ovft&amp;AN=02272794-000000000-00000")</f>
        <v>https://ovidsp.ovid.com/ovidweb.cgi?T=JS&amp;NEWS=n&amp;CSC=Y&amp;PAGE=toc&amp;D=ovft&amp;AN=02272794-000000000-00000</v>
      </c>
      <c r="H138" t="s">
        <v>147</v>
      </c>
    </row>
    <row r="139" spans="1:8" x14ac:dyDescent="0.15">
      <c r="A139" t="s">
        <v>285</v>
      </c>
      <c r="B139">
        <v>26</v>
      </c>
      <c r="C139">
        <v>1</v>
      </c>
      <c r="D139">
        <v>33</v>
      </c>
      <c r="E139">
        <v>2</v>
      </c>
      <c r="F139" t="s">
        <v>257</v>
      </c>
      <c r="G139" s="1" t="str">
        <f>HYPERLINK("https://ovidsp.ovid.com/ovidweb.cgi?T=JS&amp;NEWS=n&amp;CSC=Y&amp;PAGE=toc&amp;D=ovft&amp;AN=00013542-000000000-00000","https://ovidsp.ovid.com/ovidweb.cgi?T=JS&amp;NEWS=n&amp;CSC=Y&amp;PAGE=toc&amp;D=ovft&amp;AN=00013542-000000000-00000")</f>
        <v>https://ovidsp.ovid.com/ovidweb.cgi?T=JS&amp;NEWS=n&amp;CSC=Y&amp;PAGE=toc&amp;D=ovft&amp;AN=00013542-000000000-00000</v>
      </c>
      <c r="H139" t="s">
        <v>218</v>
      </c>
    </row>
    <row r="140" spans="1:8" x14ac:dyDescent="0.15">
      <c r="A140" t="s">
        <v>215</v>
      </c>
      <c r="B140">
        <v>23</v>
      </c>
      <c r="C140">
        <v>1</v>
      </c>
      <c r="D140">
        <v>31</v>
      </c>
      <c r="E140">
        <v>4</v>
      </c>
      <c r="F140" t="s">
        <v>94</v>
      </c>
      <c r="G140" s="1" t="str">
        <f>HYPERLINK("https://ovidsp.ovid.com/ovidweb.cgi?T=JS&amp;NEWS=n&amp;CSC=Y&amp;PAGE=toc&amp;D=ovft&amp;AN=00132585-000000000-00000","https://ovidsp.ovid.com/ovidweb.cgi?T=JS&amp;NEWS=n&amp;CSC=Y&amp;PAGE=toc&amp;D=ovft&amp;AN=00132585-000000000-00000")</f>
        <v>https://ovidsp.ovid.com/ovidweb.cgi?T=JS&amp;NEWS=n&amp;CSC=Y&amp;PAGE=toc&amp;D=ovft&amp;AN=00132585-000000000-00000</v>
      </c>
      <c r="H140" t="s">
        <v>120</v>
      </c>
    </row>
    <row r="141" spans="1:8" x14ac:dyDescent="0.15">
      <c r="A141" t="s">
        <v>125</v>
      </c>
      <c r="B141">
        <v>25</v>
      </c>
      <c r="C141">
        <v>1</v>
      </c>
      <c r="D141">
        <v>33</v>
      </c>
      <c r="E141">
        <v>6</v>
      </c>
      <c r="F141" t="s">
        <v>224</v>
      </c>
      <c r="G141" s="1" t="str">
        <f>HYPERLINK("https://ovidsp.ovid.com/ovidweb.cgi?T=JS&amp;NEWS=n&amp;CSC=Y&amp;PAGE=toc&amp;D=ovft&amp;AN=00129689-000000000-00000","https://ovidsp.ovid.com/ovidweb.cgi?T=JS&amp;NEWS=n&amp;CSC=Y&amp;PAGE=toc&amp;D=ovft&amp;AN=00129689-000000000-00000")</f>
        <v>https://ovidsp.ovid.com/ovidweb.cgi?T=JS&amp;NEWS=n&amp;CSC=Y&amp;PAGE=toc&amp;D=ovft&amp;AN=00129689-000000000-00000</v>
      </c>
      <c r="H141" t="s">
        <v>146</v>
      </c>
    </row>
    <row r="142" spans="1:8" x14ac:dyDescent="0.15">
      <c r="A142" t="s">
        <v>1</v>
      </c>
      <c r="B142">
        <v>14</v>
      </c>
      <c r="C142">
        <v>1</v>
      </c>
      <c r="D142">
        <v>22</v>
      </c>
      <c r="E142">
        <v>4</v>
      </c>
      <c r="F142" t="s">
        <v>94</v>
      </c>
      <c r="G142" s="1" t="str">
        <f>HYPERLINK("https://ovidsp.ovid.com/ovidweb.cgi?T=JS&amp;NEWS=n&amp;CSC=Y&amp;PAGE=toc&amp;D=ovft&amp;AN=00132587-000000000-00000","https://ovidsp.ovid.com/ovidweb.cgi?T=JS&amp;NEWS=n&amp;CSC=Y&amp;PAGE=toc&amp;D=ovft&amp;AN=00132587-000000000-00000")</f>
        <v>https://ovidsp.ovid.com/ovidweb.cgi?T=JS&amp;NEWS=n&amp;CSC=Y&amp;PAGE=toc&amp;D=ovft&amp;AN=00132587-000000000-00000</v>
      </c>
      <c r="H142" t="s">
        <v>241</v>
      </c>
    </row>
    <row r="143" spans="1:8" x14ac:dyDescent="0.15">
      <c r="A143" t="s">
        <v>86</v>
      </c>
      <c r="B143">
        <v>19</v>
      </c>
      <c r="C143">
        <v>1</v>
      </c>
      <c r="D143">
        <v>27</v>
      </c>
      <c r="E143">
        <v>4</v>
      </c>
      <c r="F143" t="s">
        <v>94</v>
      </c>
      <c r="G143" s="1" t="str">
        <f>HYPERLINK("https://ovidsp.ovid.com/ovidweb.cgi?T=JS&amp;NEWS=n&amp;CSC=Y&amp;PAGE=toc&amp;D=ovft&amp;AN=00130911-000000000-00000","https://ovidsp.ovid.com/ovidweb.cgi?T=JS&amp;NEWS=n&amp;CSC=Y&amp;PAGE=toc&amp;D=ovft&amp;AN=00130911-000000000-00000")</f>
        <v>https://ovidsp.ovid.com/ovidweb.cgi?T=JS&amp;NEWS=n&amp;CSC=Y&amp;PAGE=toc&amp;D=ovft&amp;AN=00130911-000000000-00000</v>
      </c>
      <c r="H143" t="s">
        <v>113</v>
      </c>
    </row>
    <row r="144" spans="1:8" x14ac:dyDescent="0.15">
      <c r="A144" t="s">
        <v>158</v>
      </c>
      <c r="B144">
        <v>30</v>
      </c>
      <c r="C144">
        <v>1</v>
      </c>
      <c r="D144">
        <v>38</v>
      </c>
      <c r="E144">
        <v>4</v>
      </c>
      <c r="F144" t="s">
        <v>94</v>
      </c>
      <c r="G144" s="1" t="str">
        <f>HYPERLINK("https://ovidsp.ovid.com/ovidweb.cgi?T=JS&amp;NEWS=n&amp;CSC=Y&amp;PAGE=toc&amp;D=ovft&amp;AN=00013611-000000000-00000","https://ovidsp.ovid.com/ovidweb.cgi?T=JS&amp;NEWS=n&amp;CSC=Y&amp;PAGE=toc&amp;D=ovft&amp;AN=00013611-000000000-00000")</f>
        <v>https://ovidsp.ovid.com/ovidweb.cgi?T=JS&amp;NEWS=n&amp;CSC=Y&amp;PAGE=toc&amp;D=ovft&amp;AN=00013611-000000000-00000</v>
      </c>
      <c r="H144" t="s">
        <v>272</v>
      </c>
    </row>
    <row r="145" spans="1:8" x14ac:dyDescent="0.15">
      <c r="A145" t="s">
        <v>130</v>
      </c>
      <c r="B145">
        <v>37</v>
      </c>
      <c r="C145">
        <v>1</v>
      </c>
      <c r="D145">
        <v>46</v>
      </c>
      <c r="E145">
        <v>1</v>
      </c>
      <c r="F145" t="s">
        <v>51</v>
      </c>
      <c r="G145" s="1" t="str">
        <f>HYPERLINK("https://ovidsp.ovid.com/ovidweb.cgi?T=JS&amp;NEWS=n&amp;CSC=Y&amp;PAGE=toc&amp;D=ovft&amp;AN=00000372-000000000-00000","https://ovidsp.ovid.com/ovidweb.cgi?T=JS&amp;NEWS=n&amp;CSC=Y&amp;PAGE=toc&amp;D=ovft&amp;AN=00000372-000000000-00000")</f>
        <v>https://ovidsp.ovid.com/ovidweb.cgi?T=JS&amp;NEWS=n&amp;CSC=Y&amp;PAGE=toc&amp;D=ovft&amp;AN=00000372-000000000-00000</v>
      </c>
      <c r="H145" t="s">
        <v>75</v>
      </c>
    </row>
    <row r="146" spans="1:8" x14ac:dyDescent="0.15">
      <c r="A146" t="s">
        <v>214</v>
      </c>
      <c r="B146">
        <v>30</v>
      </c>
      <c r="C146">
        <v>1</v>
      </c>
      <c r="D146">
        <v>38</v>
      </c>
      <c r="E146">
        <v>12</v>
      </c>
      <c r="F146" t="s">
        <v>28</v>
      </c>
      <c r="G146" s="1" t="str">
        <f>HYPERLINK("https://ovidsp.ovid.com/ovidweb.cgi?T=JS&amp;NEWS=n&amp;CSC=Y&amp;PAGE=toc&amp;D=ovft&amp;AN=00130561-000000000-00000","https://ovidsp.ovid.com/ovidweb.cgi?T=JS&amp;NEWS=n&amp;CSC=Y&amp;PAGE=toc&amp;D=ovft&amp;AN=00130561-000000000-00000")</f>
        <v>https://ovidsp.ovid.com/ovidweb.cgi?T=JS&amp;NEWS=n&amp;CSC=Y&amp;PAGE=toc&amp;D=ovft&amp;AN=00130561-000000000-00000</v>
      </c>
      <c r="H146" t="s">
        <v>42</v>
      </c>
    </row>
    <row r="147" spans="1:8" x14ac:dyDescent="0.15">
      <c r="A147" t="s">
        <v>156</v>
      </c>
      <c r="B147">
        <v>21</v>
      </c>
      <c r="C147">
        <v>1</v>
      </c>
      <c r="D147">
        <v>29</v>
      </c>
      <c r="E147">
        <v>6</v>
      </c>
      <c r="F147" t="s">
        <v>43</v>
      </c>
      <c r="G147" s="1" t="str">
        <f>HYPERLINK("https://ovidsp.ovid.com/ovidweb.cgi?T=JS&amp;NEWS=n&amp;CSC=Y&amp;PAGE=toc&amp;D=ovft&amp;AN=00130404-000000000-00000","https://ovidsp.ovid.com/ovidweb.cgi?T=JS&amp;NEWS=n&amp;CSC=Y&amp;PAGE=toc&amp;D=ovft&amp;AN=00130404-000000000-00000")</f>
        <v>https://ovidsp.ovid.com/ovidweb.cgi?T=JS&amp;NEWS=n&amp;CSC=Y&amp;PAGE=toc&amp;D=ovft&amp;AN=00130404-000000000-00000</v>
      </c>
      <c r="H147" t="s">
        <v>235</v>
      </c>
    </row>
    <row r="148" spans="1:8" x14ac:dyDescent="0.15">
      <c r="A148" t="s">
        <v>276</v>
      </c>
      <c r="B148">
        <v>31</v>
      </c>
      <c r="C148">
        <v>1</v>
      </c>
      <c r="D148">
        <v>40</v>
      </c>
      <c r="E148">
        <v>2</v>
      </c>
      <c r="F148" t="s">
        <v>288</v>
      </c>
      <c r="G148" s="1" t="str">
        <f>HYPERLINK("https://ovidsp.ovid.com/ovidweb.cgi?T=JS&amp;NEWS=n&amp;CSC=Y&amp;PAGE=toc&amp;D=ovft&amp;AN=00002508-000000000-00000","https://ovidsp.ovid.com/ovidweb.cgi?T=JS&amp;NEWS=n&amp;CSC=Y&amp;PAGE=toc&amp;D=ovft&amp;AN=00002508-000000000-00000")</f>
        <v>https://ovidsp.ovid.com/ovidweb.cgi?T=JS&amp;NEWS=n&amp;CSC=Y&amp;PAGE=toc&amp;D=ovft&amp;AN=00002508-000000000-00000</v>
      </c>
      <c r="H148" t="s">
        <v>273</v>
      </c>
    </row>
    <row r="149" spans="1:8" x14ac:dyDescent="0.15">
      <c r="A149" t="s">
        <v>302</v>
      </c>
      <c r="B149">
        <v>68</v>
      </c>
      <c r="C149">
        <v>1</v>
      </c>
      <c r="D149">
        <v>77</v>
      </c>
      <c r="E149">
        <v>1</v>
      </c>
      <c r="F149" t="s">
        <v>51</v>
      </c>
      <c r="G149" s="1" t="str">
        <f>HYPERLINK("https://ovidsp.ovid.com/ovidweb.cgi?T=JS&amp;NEWS=n&amp;CSC=Y&amp;PAGE=toc&amp;D=ovft&amp;AN=00025572-000000000-00000","https://ovidsp.ovid.com/ovidweb.cgi?T=JS&amp;NEWS=n&amp;CSC=Y&amp;PAGE=toc&amp;D=ovft&amp;AN=00025572-000000000-00000")</f>
        <v>https://ovidsp.ovid.com/ovidweb.cgi?T=JS&amp;NEWS=n&amp;CSC=Y&amp;PAGE=toc&amp;D=ovft&amp;AN=00025572-000000000-00000</v>
      </c>
      <c r="H149" t="s">
        <v>348</v>
      </c>
    </row>
    <row r="150" spans="1:8" x14ac:dyDescent="0.15">
      <c r="A150" t="s">
        <v>333</v>
      </c>
      <c r="B150">
        <v>31</v>
      </c>
      <c r="C150">
        <v>1</v>
      </c>
      <c r="D150">
        <v>39</v>
      </c>
      <c r="E150">
        <v>4</v>
      </c>
      <c r="F150" t="s">
        <v>94</v>
      </c>
      <c r="G150" s="1" t="str">
        <f>HYPERLINK("https://ovidsp.ovid.com/ovidweb.cgi?T=JS&amp;NEWS=n&amp;CSC=Y&amp;PAGE=toc&amp;D=ovft&amp;AN=00124509-000000000-00000","https://ovidsp.ovid.com/ovidweb.cgi?T=JS&amp;NEWS=n&amp;CSC=Y&amp;PAGE=toc&amp;D=ovft&amp;AN=00124509-000000000-00000")</f>
        <v>https://ovidsp.ovid.com/ovidweb.cgi?T=JS&amp;NEWS=n&amp;CSC=Y&amp;PAGE=toc&amp;D=ovft&amp;AN=00124509-000000000-00000</v>
      </c>
      <c r="H150" t="s">
        <v>62</v>
      </c>
    </row>
    <row r="151" spans="1:8" x14ac:dyDescent="0.15">
      <c r="A151" t="s">
        <v>311</v>
      </c>
      <c r="B151">
        <v>19</v>
      </c>
      <c r="C151">
        <v>2</v>
      </c>
      <c r="D151">
        <v>29</v>
      </c>
      <c r="E151">
        <v>1</v>
      </c>
      <c r="F151" t="s">
        <v>51</v>
      </c>
      <c r="G151" s="1" t="str">
        <f>HYPERLINK("https://ovidsp.ovid.com/ovidweb.cgi?T=JS&amp;NEWS=n&amp;CSC=Y&amp;PAGE=toc&amp;D=ovft&amp;AN=00127893-000000000-00000","https://ovidsp.ovid.com/ovidweb.cgi?T=JS&amp;NEWS=n&amp;CSC=Y&amp;PAGE=toc&amp;D=ovft&amp;AN=00127893-000000000-00000")</f>
        <v>https://ovidsp.ovid.com/ovidweb.cgi?T=JS&amp;NEWS=n&amp;CSC=Y&amp;PAGE=toc&amp;D=ovft&amp;AN=00127893-000000000-00000</v>
      </c>
      <c r="H151" t="s">
        <v>170</v>
      </c>
    </row>
    <row r="152" spans="1:8" x14ac:dyDescent="0.15">
      <c r="A152" t="s">
        <v>60</v>
      </c>
      <c r="B152">
        <v>40</v>
      </c>
      <c r="C152">
        <v>1</v>
      </c>
      <c r="D152">
        <v>49</v>
      </c>
      <c r="E152">
        <v>1</v>
      </c>
      <c r="F152" t="s">
        <v>334</v>
      </c>
      <c r="G152" s="1" t="str">
        <f>HYPERLINK("https://ovidsp.ovid.com/ovidweb.cgi?T=JS&amp;NEWS=n&amp;CSC=Y&amp;PAGE=toc&amp;D=ovft&amp;AN=00006205-000000000-00000","https://ovidsp.ovid.com/ovidweb.cgi?T=JS&amp;NEWS=n&amp;CSC=Y&amp;PAGE=toc&amp;D=ovft&amp;AN=00006205-000000000-00000")</f>
        <v>https://ovidsp.ovid.com/ovidweb.cgi?T=JS&amp;NEWS=n&amp;CSC=Y&amp;PAGE=toc&amp;D=ovft&amp;AN=00006205-000000000-00000</v>
      </c>
      <c r="H152" t="s">
        <v>8</v>
      </c>
    </row>
    <row r="153" spans="1:8" x14ac:dyDescent="0.15">
      <c r="A153" t="s">
        <v>11</v>
      </c>
      <c r="B153">
        <v>37</v>
      </c>
      <c r="C153">
        <v>1</v>
      </c>
      <c r="D153">
        <v>46</v>
      </c>
      <c r="E153">
        <v>1</v>
      </c>
      <c r="F153" t="s">
        <v>256</v>
      </c>
      <c r="G153" s="1" t="str">
        <f>HYPERLINK("https://ovidsp.ovid.com/ovidweb.cgi?T=JS&amp;NEWS=n&amp;CSC=Y&amp;PAGE=toc&amp;D=ovft&amp;AN=00007691-000000000-00000","https://ovidsp.ovid.com/ovidweb.cgi?T=JS&amp;NEWS=n&amp;CSC=Y&amp;PAGE=toc&amp;D=ovft&amp;AN=00007691-000000000-00000")</f>
        <v>https://ovidsp.ovid.com/ovidweb.cgi?T=JS&amp;NEWS=n&amp;CSC=Y&amp;PAGE=toc&amp;D=ovft&amp;AN=00007691-000000000-00000</v>
      </c>
      <c r="H153" t="s">
        <v>5</v>
      </c>
    </row>
    <row r="154" spans="1:8" x14ac:dyDescent="0.15">
      <c r="A154" t="s">
        <v>234</v>
      </c>
      <c r="B154">
        <v>30</v>
      </c>
      <c r="C154">
        <v>1</v>
      </c>
      <c r="D154">
        <v>39</v>
      </c>
      <c r="E154">
        <v>1</v>
      </c>
      <c r="F154" t="s">
        <v>51</v>
      </c>
      <c r="G154" s="1" t="str">
        <f>HYPERLINK("https://ovidsp.ovid.com/ovidweb.cgi?T=JS&amp;NEWS=n&amp;CSC=Y&amp;PAGE=toc&amp;D=ovft&amp;AN=00008486-000000000-00000","https://ovidsp.ovid.com/ovidweb.cgi?T=JS&amp;NEWS=n&amp;CSC=Y&amp;PAGE=toc&amp;D=ovft&amp;AN=00008486-000000000-00000")</f>
        <v>https://ovidsp.ovid.com/ovidweb.cgi?T=JS&amp;NEWS=n&amp;CSC=Y&amp;PAGE=toc&amp;D=ovft&amp;AN=00008486-000000000-00000</v>
      </c>
      <c r="H154" t="s">
        <v>16</v>
      </c>
    </row>
    <row r="155" spans="1:8" x14ac:dyDescent="0.15">
      <c r="A155" t="s">
        <v>205</v>
      </c>
      <c r="B155">
        <v>31</v>
      </c>
      <c r="C155">
        <v>1</v>
      </c>
      <c r="D155">
        <v>39</v>
      </c>
      <c r="E155">
        <v>4</v>
      </c>
      <c r="F155" t="s">
        <v>149</v>
      </c>
      <c r="G155" s="1" t="str">
        <f>HYPERLINK("https://ovidsp.ovid.com/ovidweb.cgi?T=JS&amp;NEWS=n&amp;CSC=Y&amp;PAGE=toc&amp;D=ovft&amp;AN=00013614-000000000-00000","https://ovidsp.ovid.com/ovidweb.cgi?T=JS&amp;NEWS=n&amp;CSC=Y&amp;PAGE=toc&amp;D=ovft&amp;AN=00013614-000000000-00000")</f>
        <v>https://ovidsp.ovid.com/ovidweb.cgi?T=JS&amp;NEWS=n&amp;CSC=Y&amp;PAGE=toc&amp;D=ovft&amp;AN=00013614-000000000-00000</v>
      </c>
      <c r="H155" t="s">
        <v>352</v>
      </c>
    </row>
    <row r="156" spans="1:8" x14ac:dyDescent="0.15">
      <c r="A156" t="s">
        <v>76</v>
      </c>
      <c r="B156">
        <v>35</v>
      </c>
      <c r="C156">
        <v>1</v>
      </c>
      <c r="D156">
        <v>43</v>
      </c>
      <c r="E156">
        <v>4</v>
      </c>
      <c r="F156" t="s">
        <v>149</v>
      </c>
      <c r="G156" s="1" t="str">
        <f>HYPERLINK("https://ovidsp.ovid.com/ovidweb.cgi?T=JS&amp;NEWS=n&amp;CSC=Y&amp;PAGE=toc&amp;D=ovft&amp;AN=00011363-000000000-00000","https://ovidsp.ovid.com/ovidweb.cgi?T=JS&amp;NEWS=n&amp;CSC=Y&amp;PAGE=toc&amp;D=ovft&amp;AN=00011363-000000000-00000")</f>
        <v>https://ovidsp.ovid.com/ovidweb.cgi?T=JS&amp;NEWS=n&amp;CSC=Y&amp;PAGE=toc&amp;D=ovft&amp;AN=00011363-000000000-00000</v>
      </c>
      <c r="H156" t="s">
        <v>185</v>
      </c>
    </row>
    <row r="157" spans="1:8" x14ac:dyDescent="0.15">
      <c r="A157" t="s">
        <v>197</v>
      </c>
      <c r="B157">
        <v>24</v>
      </c>
      <c r="C157">
        <v>1</v>
      </c>
      <c r="D157">
        <v>32</v>
      </c>
      <c r="E157">
        <v>6</v>
      </c>
      <c r="F157" t="s">
        <v>224</v>
      </c>
      <c r="G157" s="1" t="str">
        <f>HYPERLINK("https://ovidsp.ovid.com/ovidweb.cgi?T=JS&amp;NEWS=n&amp;CSC=Y&amp;PAGE=toc&amp;D=ovft&amp;AN=00002142-000000000-00000","https://ovidsp.ovid.com/ovidweb.cgi?T=JS&amp;NEWS=n&amp;CSC=Y&amp;PAGE=toc&amp;D=ovft&amp;AN=00002142-000000000-00000")</f>
        <v>https://ovidsp.ovid.com/ovidweb.cgi?T=JS&amp;NEWS=n&amp;CSC=Y&amp;PAGE=toc&amp;D=ovft&amp;AN=00002142-000000000-00000</v>
      </c>
      <c r="H157" t="s">
        <v>9</v>
      </c>
    </row>
    <row r="158" spans="1:8" x14ac:dyDescent="0.15">
      <c r="A158" t="s">
        <v>248</v>
      </c>
      <c r="B158">
        <v>36</v>
      </c>
      <c r="C158">
        <v>1</v>
      </c>
      <c r="D158">
        <v>44</v>
      </c>
      <c r="E158">
        <v>2</v>
      </c>
      <c r="F158" t="s">
        <v>2</v>
      </c>
      <c r="G158" s="1" t="str">
        <f>HYPERLINK("https://ovidsp.ovid.com/ovidweb.cgi?T=JS&amp;NEWS=n&amp;CSC=Y&amp;PAGE=toc&amp;D=ovft&amp;AN=01938899-000000000-00000","https://ovidsp.ovid.com/ovidweb.cgi?T=JS&amp;NEWS=n&amp;CSC=Y&amp;PAGE=toc&amp;D=ovft&amp;AN=01938899-000000000-00000")</f>
        <v>https://ovidsp.ovid.com/ovidweb.cgi?T=JS&amp;NEWS=n&amp;CSC=Y&amp;PAGE=toc&amp;D=ovft&amp;AN=01938899-000000000-00000</v>
      </c>
      <c r="H158" t="s">
        <v>222</v>
      </c>
    </row>
    <row r="159" spans="1:8" x14ac:dyDescent="0.15">
      <c r="A159" t="s">
        <v>20</v>
      </c>
      <c r="B159">
        <v>30</v>
      </c>
      <c r="C159">
        <v>6</v>
      </c>
      <c r="D159">
        <v>39</v>
      </c>
      <c r="E159">
        <v>7</v>
      </c>
      <c r="F159" t="s">
        <v>288</v>
      </c>
      <c r="G159" s="1" t="str">
        <f>HYPERLINK("https://ovidsp.ovid.com/ovidweb.cgi?T=JS&amp;NEWS=n&amp;CSC=Y&amp;PAGE=toc&amp;D=ovft&amp;AN=00587875-000000000-00000","https://ovidsp.ovid.com/ovidweb.cgi?T=JS&amp;NEWS=n&amp;CSC=Y&amp;PAGE=toc&amp;D=ovft&amp;AN=00587875-000000000-00000")</f>
        <v>https://ovidsp.ovid.com/ovidweb.cgi?T=JS&amp;NEWS=n&amp;CSC=Y&amp;PAGE=toc&amp;D=ovft&amp;AN=00587875-000000000-00000</v>
      </c>
      <c r="H159" t="s">
        <v>263</v>
      </c>
    </row>
    <row r="160" spans="1:8" x14ac:dyDescent="0.15">
      <c r="A160" t="s">
        <v>33</v>
      </c>
      <c r="B160">
        <v>31</v>
      </c>
      <c r="C160">
        <v>1</v>
      </c>
      <c r="D160">
        <v>39</v>
      </c>
      <c r="E160">
        <v>4</v>
      </c>
      <c r="F160" t="s">
        <v>94</v>
      </c>
      <c r="G160" s="1" t="str">
        <f>HYPERLINK("https://ovidsp.ovid.com/ovidweb.cgi?T=JS&amp;NEWS=n&amp;CSC=Y&amp;PAGE=toc&amp;D=ovft&amp;AN=00013644-000000000-00000","https://ovidsp.ovid.com/ovidweb.cgi?T=JS&amp;NEWS=n&amp;CSC=Y&amp;PAGE=toc&amp;D=ovft&amp;AN=00013644-000000000-00000")</f>
        <v>https://ovidsp.ovid.com/ovidweb.cgi?T=JS&amp;NEWS=n&amp;CSC=Y&amp;PAGE=toc&amp;D=ovft&amp;AN=00013644-000000000-00000</v>
      </c>
      <c r="H160" t="s">
        <v>291</v>
      </c>
    </row>
    <row r="161" spans="1:8" x14ac:dyDescent="0.15">
      <c r="A161" t="s">
        <v>186</v>
      </c>
      <c r="B161">
        <v>28</v>
      </c>
      <c r="C161">
        <v>8</v>
      </c>
      <c r="D161">
        <v>30</v>
      </c>
      <c r="E161">
        <v>1</v>
      </c>
      <c r="F161" t="s">
        <v>160</v>
      </c>
      <c r="G161" s="1" t="str">
        <f>HYPERLINK("https://ovidsp.ovid.com/ovidweb.cgi?T=JS&amp;NEWS=n&amp;CSC=Y&amp;PAGE=toc&amp;D=ovft&amp;AN=02273501-000000000-00000","https://ovidsp.ovid.com/ovidweb.cgi?T=JS&amp;NEWS=n&amp;CSC=Y&amp;PAGE=toc&amp;D=ovft&amp;AN=02273501-000000000-00000")</f>
        <v>https://ovidsp.ovid.com/ovidweb.cgi?T=JS&amp;NEWS=n&amp;CSC=Y&amp;PAGE=toc&amp;D=ovft&amp;AN=02273501-000000000-00000</v>
      </c>
      <c r="H161" t="s">
        <v>239</v>
      </c>
    </row>
  </sheetData>
  <phoneticPr fontId="3"/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Journals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星野　英恵</dc:creator>
  <cp:lastModifiedBy>a</cp:lastModifiedBy>
  <dcterms:created xsi:type="dcterms:W3CDTF">2024-01-18T01:51:22Z</dcterms:created>
  <dcterms:modified xsi:type="dcterms:W3CDTF">2024-01-18T07:54:38Z</dcterms:modified>
</cp:coreProperties>
</file>